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showInkAnnotation="0" defaultThemeVersion="124226"/>
  <bookViews>
    <workbookView xWindow="-120" yWindow="-120" windowWidth="29040" windowHeight="15840" tabRatio="845" activeTab="4"/>
  </bookViews>
  <sheets>
    <sheet name="прил.1 Сведения о предприятии" sheetId="7" r:id="rId1"/>
    <sheet name="План Реализации разд.1" sheetId="30" r:id="rId2"/>
    <sheet name="Себестоимость разд.2 " sheetId="31" r:id="rId3"/>
    <sheet name="ДТ и КТ зад-ть Раздел 3" sheetId="36" r:id="rId4"/>
    <sheet name="Показатели экон.эффект." sheetId="37" r:id="rId5"/>
  </sheets>
  <definedNames>
    <definedName name="_xlnm.Print_Area" localSheetId="3">'ДТ и КТ зад-ть Раздел 3'!$A$1:$J$22</definedName>
    <definedName name="_xlnm.Print_Area" localSheetId="1">'План Реализации разд.1'!$A$1:$G$35</definedName>
    <definedName name="_xlnm.Print_Area" localSheetId="4">'Показатели экон.эффект.'!$A$1:$G$25</definedName>
    <definedName name="_xlnm.Print_Area" localSheetId="0">'прил.1 Сведения о предприятии'!$A$1:$C$30</definedName>
    <definedName name="_xlnm.Print_Area" localSheetId="2">'Себестоимость разд.2 '!$A$1:$G$46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36" l="1"/>
  <c r="D31" i="30"/>
  <c r="D15" i="31" l="1"/>
  <c r="F15" i="31"/>
  <c r="G15" i="31"/>
  <c r="E15" i="31"/>
  <c r="I13" i="36" l="1"/>
  <c r="G13" i="36"/>
  <c r="I17" i="36"/>
  <c r="G17" i="36"/>
  <c r="I18" i="36"/>
  <c r="G18" i="36"/>
  <c r="I21" i="36"/>
  <c r="G21" i="36"/>
  <c r="I12" i="36"/>
  <c r="G12" i="36"/>
  <c r="E18" i="36"/>
  <c r="E19" i="36"/>
  <c r="E20" i="36"/>
  <c r="E21" i="36"/>
  <c r="E22" i="36"/>
  <c r="E17" i="36"/>
  <c r="E15" i="36"/>
  <c r="E14" i="36"/>
  <c r="E13" i="36"/>
  <c r="E12" i="36"/>
  <c r="E9" i="36"/>
  <c r="E10" i="36"/>
  <c r="D11" i="36" l="1"/>
  <c r="D8" i="36" s="1"/>
  <c r="E11" i="36"/>
  <c r="E8" i="36" s="1"/>
  <c r="C11" i="36"/>
  <c r="E39" i="31"/>
  <c r="F39" i="31"/>
  <c r="G39" i="31"/>
  <c r="D39" i="31"/>
  <c r="E16" i="36" l="1"/>
  <c r="J16" i="36" l="1"/>
  <c r="I16" i="36"/>
  <c r="D16" i="36" l="1"/>
  <c r="F16" i="36"/>
  <c r="H16" i="36"/>
  <c r="C16" i="36"/>
  <c r="G7" i="30" l="1"/>
  <c r="F7" i="30" l="1"/>
  <c r="E22" i="31"/>
  <c r="D22" i="31"/>
  <c r="D10" i="31" l="1"/>
  <c r="D11" i="30"/>
  <c r="G16" i="36" l="1"/>
  <c r="D15" i="30" l="1"/>
  <c r="D32" i="30" s="1"/>
  <c r="F14" i="30"/>
  <c r="G14" i="30"/>
  <c r="D14" i="30"/>
  <c r="F10" i="30"/>
  <c r="G10" i="30"/>
  <c r="D10" i="30"/>
  <c r="E14" i="30" l="1"/>
  <c r="E10" i="30"/>
  <c r="F22" i="31"/>
  <c r="G22" i="31"/>
  <c r="F15" i="30" l="1"/>
  <c r="F8" i="31" s="1"/>
  <c r="G15" i="30"/>
  <c r="G8" i="31" s="1"/>
  <c r="D8" i="31"/>
  <c r="G11" i="30"/>
  <c r="G32" i="30" s="1"/>
  <c r="F11" i="30"/>
  <c r="F32" i="30" l="1"/>
  <c r="I14" i="36" s="1"/>
  <c r="E11" i="30"/>
  <c r="E15" i="30"/>
  <c r="E8" i="31" s="1"/>
  <c r="E32" i="30" l="1"/>
  <c r="G14" i="36" s="1"/>
  <c r="E25" i="30"/>
  <c r="F25" i="30"/>
  <c r="G25" i="30"/>
  <c r="D25" i="30"/>
  <c r="E22" i="30" l="1"/>
  <c r="D7" i="30" l="1"/>
  <c r="E7" i="30" l="1"/>
  <c r="F22" i="30" l="1"/>
  <c r="G22" i="30"/>
  <c r="D22" i="30"/>
  <c r="D20" i="37" l="1"/>
  <c r="F20" i="37"/>
  <c r="C20" i="37" l="1"/>
  <c r="E18" i="30"/>
  <c r="E42" i="31"/>
  <c r="E43" i="31"/>
  <c r="E11" i="31"/>
  <c r="E10" i="31"/>
  <c r="E45" i="31" l="1"/>
  <c r="E41" i="31"/>
  <c r="I41" i="31" s="1"/>
  <c r="E7" i="31"/>
  <c r="H7" i="31" s="1"/>
  <c r="E46" i="31"/>
  <c r="E19" i="31" l="1"/>
  <c r="F19" i="31"/>
  <c r="G19" i="31"/>
  <c r="D19" i="31"/>
  <c r="D20" i="30" l="1"/>
  <c r="G42" i="31"/>
  <c r="G43" i="31"/>
  <c r="F43" i="31"/>
  <c r="G11" i="31"/>
  <c r="G10" i="31"/>
  <c r="D43" i="31"/>
  <c r="E20" i="30"/>
  <c r="E17" i="31"/>
  <c r="E18" i="31"/>
  <c r="E21" i="31"/>
  <c r="F11" i="31"/>
  <c r="F10" i="31"/>
  <c r="D11" i="31"/>
  <c r="F42" i="31"/>
  <c r="F41" i="31" s="1"/>
  <c r="G7" i="31" l="1"/>
  <c r="F7" i="31"/>
  <c r="I7" i="31" s="1"/>
  <c r="G41" i="31"/>
  <c r="D7" i="31"/>
  <c r="J7" i="31"/>
  <c r="F20" i="30"/>
  <c r="F18" i="30"/>
  <c r="D38" i="31"/>
  <c r="D19" i="30" s="1"/>
  <c r="F46" i="31"/>
  <c r="G18" i="30"/>
  <c r="G45" i="31"/>
  <c r="F45" i="31"/>
  <c r="D42" i="31"/>
  <c r="G46" i="31"/>
  <c r="D41" i="31" l="1"/>
  <c r="H41" i="31" s="1"/>
  <c r="D45" i="31"/>
  <c r="G20" i="30"/>
  <c r="G37" i="31"/>
  <c r="E37" i="31"/>
  <c r="D18" i="30"/>
  <c r="D21" i="30" s="1"/>
  <c r="D29" i="30" s="1"/>
  <c r="D37" i="31"/>
  <c r="D36" i="31" s="1"/>
  <c r="F37" i="31"/>
  <c r="G38" i="31" l="1"/>
  <c r="F38" i="31" l="1"/>
  <c r="G19" i="30"/>
  <c r="G21" i="30" s="1"/>
  <c r="G29" i="30" s="1"/>
  <c r="G31" i="30" s="1"/>
  <c r="G36" i="31"/>
  <c r="D30" i="30"/>
  <c r="D33" i="30"/>
  <c r="F19" i="30" l="1"/>
  <c r="F21" i="30" s="1"/>
  <c r="F29" i="30" s="1"/>
  <c r="F31" i="30" s="1"/>
  <c r="F36" i="31"/>
  <c r="E38" i="31"/>
  <c r="E19" i="30" s="1"/>
  <c r="E21" i="30" s="1"/>
  <c r="E29" i="30" s="1"/>
  <c r="E31" i="30" s="1"/>
  <c r="D34" i="30"/>
  <c r="D35" i="30" l="1"/>
  <c r="G30" i="30"/>
  <c r="F30" i="30"/>
  <c r="E36" i="31"/>
  <c r="F33" i="30"/>
  <c r="D21" i="37" s="1"/>
  <c r="G33" i="30"/>
  <c r="F21" i="37" s="1"/>
  <c r="E30" i="30" l="1"/>
  <c r="E33" i="30"/>
  <c r="C21" i="37" s="1"/>
  <c r="F34" i="30"/>
  <c r="H15" i="36" s="1"/>
  <c r="G34" i="30"/>
  <c r="J15" i="36" s="1"/>
  <c r="J11" i="36" s="1"/>
  <c r="J8" i="36" s="1"/>
  <c r="I15" i="36" l="1"/>
  <c r="I11" i="36" s="1"/>
  <c r="H11" i="36"/>
  <c r="H8" i="36" s="1"/>
  <c r="I8" i="36" s="1"/>
  <c r="D23" i="37"/>
  <c r="E34" i="30"/>
  <c r="F15" i="36" s="1"/>
  <c r="G35" i="30"/>
  <c r="F23" i="37"/>
  <c r="F35" i="30"/>
  <c r="G15" i="36" l="1"/>
  <c r="G11" i="36" s="1"/>
  <c r="F11" i="36"/>
  <c r="F8" i="36" s="1"/>
  <c r="G8" i="36" s="1"/>
  <c r="C23" i="37"/>
  <c r="E35" i="30"/>
</calcChain>
</file>

<file path=xl/comments1.xml><?xml version="1.0" encoding="utf-8"?>
<comments xmlns="http://schemas.openxmlformats.org/spreadsheetml/2006/main">
  <authors>
    <author>Пользователь</author>
  </authors>
  <commentList>
    <comment ref="E15" authorId="0">
      <text>
        <r>
          <rPr>
            <b/>
            <sz val="9"/>
            <color indexed="81"/>
            <rFont val="Tahoma"/>
            <charset val="1"/>
          </rPr>
          <t>Пользователь:</t>
        </r>
        <r>
          <rPr>
            <sz val="9"/>
            <color indexed="81"/>
            <rFont val="Tahoma"/>
            <charset val="1"/>
          </rPr>
          <t xml:space="preserve">
экспедиторы 115 т.</t>
        </r>
      </text>
    </comment>
  </commentList>
</comments>
</file>

<file path=xl/comments2.xml><?xml version="1.0" encoding="utf-8"?>
<comments xmlns="http://schemas.openxmlformats.org/spreadsheetml/2006/main">
  <authors>
    <author>Пользователь</author>
  </authors>
  <commentList>
    <comment ref="D8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Пользователь:</t>
        </r>
        <r>
          <rPr>
            <sz val="9"/>
            <color indexed="81"/>
            <rFont val="Tahoma"/>
            <family val="2"/>
            <charset val="204"/>
          </rPr>
          <t xml:space="preserve">
327000 бюд.кредит, 9,14 поставщ., и налоги 884,74</t>
        </r>
      </text>
    </comment>
    <comment ref="E8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Пользователь:</t>
        </r>
        <r>
          <rPr>
            <sz val="9"/>
            <color indexed="81"/>
            <rFont val="Tahoma"/>
            <family val="2"/>
            <charset val="204"/>
          </rPr>
          <t xml:space="preserve">
327000 бюд.кредит, 9,14 поставщ., и налоги 884,74</t>
        </r>
      </text>
    </comment>
    <comment ref="G8" authorId="0">
      <text>
        <r>
          <rPr>
            <b/>
            <sz val="9"/>
            <color indexed="81"/>
            <rFont val="Tahoma"/>
            <charset val="1"/>
          </rPr>
          <t>Пользователь:</t>
        </r>
        <r>
          <rPr>
            <sz val="9"/>
            <color indexed="81"/>
            <rFont val="Tahoma"/>
            <charset val="1"/>
          </rPr>
          <t xml:space="preserve">
327000 б/кр, 9 поставщики, 2 пена по кредиту+налоги</t>
        </r>
      </text>
    </comment>
    <comment ref="H8" authorId="0">
      <text>
        <r>
          <rPr>
            <b/>
            <sz val="9"/>
            <color indexed="81"/>
            <rFont val="Tahoma"/>
            <charset val="1"/>
          </rPr>
          <t>Пользователь:</t>
        </r>
        <r>
          <rPr>
            <sz val="9"/>
            <color indexed="81"/>
            <rFont val="Tahoma"/>
            <charset val="1"/>
          </rPr>
          <t xml:space="preserve">
327000 б/кр, 9 пост, 2 пеня + налоги</t>
        </r>
      </text>
    </comment>
    <comment ref="J8" authorId="0">
      <text>
        <r>
          <rPr>
            <b/>
            <sz val="9"/>
            <color indexed="81"/>
            <rFont val="Tahoma"/>
            <charset val="1"/>
          </rPr>
          <t>Пользователь:</t>
        </r>
        <r>
          <rPr>
            <sz val="9"/>
            <color indexed="81"/>
            <rFont val="Tahoma"/>
            <charset val="1"/>
          </rPr>
          <t xml:space="preserve">
327000 бюд.кр, 2 пеня, 10 поставщ.+налоги</t>
        </r>
      </text>
    </comment>
    <comment ref="D20" authorId="0">
      <text>
        <r>
          <rPr>
            <b/>
            <sz val="9"/>
            <color indexed="81"/>
            <rFont val="Tahoma"/>
            <charset val="1"/>
          </rPr>
          <t>Пользователь:</t>
        </r>
        <r>
          <rPr>
            <sz val="9"/>
            <color indexed="81"/>
            <rFont val="Tahoma"/>
            <charset val="1"/>
          </rPr>
          <t xml:space="preserve">
134 налог на имущество, 392,19 налог на прибыль</t>
        </r>
      </text>
    </comment>
    <comment ref="C22" authorId="0">
      <text>
        <r>
          <rPr>
            <b/>
            <sz val="9"/>
            <color indexed="81"/>
            <rFont val="Tahoma"/>
            <charset val="1"/>
          </rPr>
          <t>Пользователь:</t>
        </r>
        <r>
          <rPr>
            <sz val="9"/>
            <color indexed="81"/>
            <rFont val="Tahoma"/>
            <charset val="1"/>
          </rPr>
          <t xml:space="preserve">
% декабрьский депозит</t>
        </r>
      </text>
    </comment>
  </commentList>
</comments>
</file>

<file path=xl/sharedStrings.xml><?xml version="1.0" encoding="utf-8"?>
<sst xmlns="http://schemas.openxmlformats.org/spreadsheetml/2006/main" count="281" uniqueCount="169">
  <si>
    <t>тыс.руб.</t>
  </si>
  <si>
    <t>Наименование показателей</t>
  </si>
  <si>
    <t>Ед.изм.</t>
  </si>
  <si>
    <t>I</t>
  </si>
  <si>
    <t>Прибыль/убыток от продаж</t>
  </si>
  <si>
    <t>Прибыль/убыток до налогообложения</t>
  </si>
  <si>
    <t>Чистая прибыль</t>
  </si>
  <si>
    <t>Коммерческие расходы</t>
  </si>
  <si>
    <t>Затраты на топливо, энергию</t>
  </si>
  <si>
    <t>Затраты на оплату труда</t>
  </si>
  <si>
    <t>Отчисления с заработной платы</t>
  </si>
  <si>
    <t>Амортизация</t>
  </si>
  <si>
    <t>Ремонт оборудования</t>
  </si>
  <si>
    <t>Ремонт зданий, сооружений, инвентаря</t>
  </si>
  <si>
    <t>Справочно:</t>
  </si>
  <si>
    <t>7</t>
  </si>
  <si>
    <t>8</t>
  </si>
  <si>
    <t>Юридический адрес (местонахождение)</t>
  </si>
  <si>
    <t>Почтовый адрес</t>
  </si>
  <si>
    <t>Телефон (факс)</t>
  </si>
  <si>
    <t>Адрес электронной почты</t>
  </si>
  <si>
    <t>4</t>
  </si>
  <si>
    <t>3</t>
  </si>
  <si>
    <t xml:space="preserve">Основной вид деятельности                             (ОКВЭД)   </t>
  </si>
  <si>
    <t>в том числе НДС</t>
  </si>
  <si>
    <t>тонн</t>
  </si>
  <si>
    <t>НДС</t>
  </si>
  <si>
    <t>по видам продукции:</t>
  </si>
  <si>
    <t>Муниципальное предприятие Таймырского Долгано-Ненецкого муниципального района "Таймыртопснаб"</t>
  </si>
  <si>
    <t>трудовой договор</t>
  </si>
  <si>
    <t>тыс. руб.</t>
  </si>
  <si>
    <t xml:space="preserve"> НДС</t>
  </si>
  <si>
    <t>Федотов Сергей Анатольевич</t>
  </si>
  <si>
    <t>Плановый период</t>
  </si>
  <si>
    <t>Прибыль, остающаяся в распоряжении предприятия</t>
  </si>
  <si>
    <t>Вспомогательные материалы, комплектующие, инструменты, приспособления</t>
  </si>
  <si>
    <t>5</t>
  </si>
  <si>
    <t>6</t>
  </si>
  <si>
    <t>1</t>
  </si>
  <si>
    <t>2</t>
  </si>
  <si>
    <t>год</t>
  </si>
  <si>
    <t>Прочие налоги, относимые на текущие затраты</t>
  </si>
  <si>
    <t>Часть прибыли, подлежащая перечислению в муниципальный бюджет</t>
  </si>
  <si>
    <t>руб.</t>
  </si>
  <si>
    <t>Сведения о муниципальном предприятии Таймырского Долгано- Ненецкого муниципального района (далее - муниципальное предприятие)</t>
  </si>
  <si>
    <t>Полное официальное наименование муниципального предприятия</t>
  </si>
  <si>
    <t>Балансовая стоимость недвижимого имущества, переданного в хозяйственное ведение (оперативное управление) муниципального предприятия</t>
  </si>
  <si>
    <t>Сведения о руководителе муниципального предприятия</t>
  </si>
  <si>
    <t>Фамилия, имя, отчество руководителя</t>
  </si>
  <si>
    <t>дата трудового договора</t>
  </si>
  <si>
    <t>номер трудового договора</t>
  </si>
  <si>
    <t>1.1. дизельное топливо</t>
  </si>
  <si>
    <t>1.2. масла</t>
  </si>
  <si>
    <t>2.1. дизельное топливо</t>
  </si>
  <si>
    <t>2.2. масла</t>
  </si>
  <si>
    <t>3.1. дизельное топливо</t>
  </si>
  <si>
    <t>3.2. масла</t>
  </si>
  <si>
    <t xml:space="preserve">10.1. налог на прибыль </t>
  </si>
  <si>
    <t>10.2. НДС к уплате в бюджет</t>
  </si>
  <si>
    <t>11.2. услуги по хранению ТЭР</t>
  </si>
  <si>
    <t>11.4. льготный проезд работников и детей</t>
  </si>
  <si>
    <t>12.1. прямые (переменные) затраты</t>
  </si>
  <si>
    <t>12.2. постоянные (общие) затраты</t>
  </si>
  <si>
    <t>13.1. дизельное топливо</t>
  </si>
  <si>
    <t xml:space="preserve">13.2. масла </t>
  </si>
  <si>
    <t>14.1. дизельное топливо</t>
  </si>
  <si>
    <t xml:space="preserve">14.2. масла </t>
  </si>
  <si>
    <t>9</t>
  </si>
  <si>
    <t>10</t>
  </si>
  <si>
    <t>11</t>
  </si>
  <si>
    <t>12</t>
  </si>
  <si>
    <t>13</t>
  </si>
  <si>
    <t>Срок действия трудового договора, заключенного с руководителем муниципального предприятия:</t>
  </si>
  <si>
    <t>Сведения о трудовом договоре, заключенном с руководителем муниципального предприятия:</t>
  </si>
  <si>
    <t>14</t>
  </si>
  <si>
    <t>11.1.  почтово-телеграфные  расходы</t>
  </si>
  <si>
    <t>муниципального предприятия</t>
  </si>
  <si>
    <t xml:space="preserve">  Таймырского Долгано-Ненецкого муниципального района  </t>
  </si>
  <si>
    <t xml:space="preserve">План финансово- хозяйственной деятельности                                                                                                                                                    </t>
  </si>
  <si>
    <t xml:space="preserve"> "Таймыртопснаб"</t>
  </si>
  <si>
    <t>647000, Красноярский край,
г. Дудинка, ул.  Островского, д.1, оф.6</t>
  </si>
  <si>
    <t>N п/п</t>
  </si>
  <si>
    <t>(тыс. рублей)</t>
  </si>
  <si>
    <t>N
п/п</t>
  </si>
  <si>
    <t>Остаток на начало</t>
  </si>
  <si>
    <t>Остаток на конец</t>
  </si>
  <si>
    <t>Валовая прибыль/убыток</t>
  </si>
  <si>
    <t>9.1. налог на имущество</t>
  </si>
  <si>
    <t>46.71</t>
  </si>
  <si>
    <t>8.1. услуги банка</t>
  </si>
  <si>
    <t>7.1. доходы от сдачи в аренду имущества</t>
  </si>
  <si>
    <t>7.2. проценты к получению</t>
  </si>
  <si>
    <t xml:space="preserve">Раздел 1. План реализации продукции и расчет прибыли муниципального  предприятия </t>
  </si>
  <si>
    <t>I
полугодие</t>
  </si>
  <si>
    <t xml:space="preserve"> Раздел 2. Себестоимость продукции</t>
  </si>
  <si>
    <t>I полугодие</t>
  </si>
  <si>
    <t>II полугодие</t>
  </si>
  <si>
    <t xml:space="preserve">Раздел 3. Дебиторская и кредиторская задолженности </t>
  </si>
  <si>
    <t>Объем реализации продукции, товаров, работ, услуг ( в натуральном выражении) всего, в том числе:</t>
  </si>
  <si>
    <t xml:space="preserve">Выручка от реализации продукции, товаров, работ, услуг, всего,  в том числе: </t>
  </si>
  <si>
    <t>Себестоимость проданных продукции, товаров, работ, услуг, всего, в том числе:</t>
  </si>
  <si>
    <t>Внереализационные доходы, всего, в том числе:</t>
  </si>
  <si>
    <t>Внереализационные расходы, всего, в том числе:</t>
  </si>
  <si>
    <t xml:space="preserve">Налог на прибыль и иные аналогичные обязательные платежи, всего, в том числе: </t>
  </si>
  <si>
    <t>Затраты на сырье, материалы, всего, в том числе (без НДС)</t>
  </si>
  <si>
    <t>Налоги с выручки, относимые на текущие затраты, всего, в том числе:</t>
  </si>
  <si>
    <t xml:space="preserve">Прочие затраты, всего, в том числе:  </t>
  </si>
  <si>
    <t>Полная себестоимость реализованной продукции, всего, в том числе:</t>
  </si>
  <si>
    <t>Реализация продукции,  товаров, услуг (без НДС), всего, в том числе:</t>
  </si>
  <si>
    <t>Себестоимость на 1 рубль реализованных продукции, товаров, работ, услуг, всего, в том числе:</t>
  </si>
  <si>
    <t>Суммы кредиторской задолженности, всего, в том числе:</t>
  </si>
  <si>
    <t>1.1. расчеты с персоналом по оплате труда</t>
  </si>
  <si>
    <t>1.2. расчеты по социальному страхованию и обеспечению</t>
  </si>
  <si>
    <t>1.3. расчеты по налогам и сборам, всего, в том числе:</t>
  </si>
  <si>
    <t>Суммы дебиторской задолженности, всего, в том числе:</t>
  </si>
  <si>
    <t>2.1. поставка ТЭР</t>
  </si>
  <si>
    <t>Наименование показателя</t>
  </si>
  <si>
    <t>Ед. изм.</t>
  </si>
  <si>
    <t>Выручка от реализации товаров, продукции, работ, услуг</t>
  </si>
  <si>
    <t>Рентабельность продаж</t>
  </si>
  <si>
    <t>%</t>
  </si>
  <si>
    <t>-</t>
  </si>
  <si>
    <t>прибыль от продаж*100/выручку</t>
  </si>
  <si>
    <t>ПОКАЗАТЕЛИ ЭКОНОМИЧЕСКОЙ ЭФФЕКТИВНОСТИ ДЕЯТЕЛЬНОСТИ
МУНИЦИПАЛЬНОГО ПРЕДПРИЯТИЯ</t>
  </si>
  <si>
    <t>(наименование муниципального предприятия)</t>
  </si>
  <si>
    <t>(на очередной финансовый год и плановый период)</t>
  </si>
  <si>
    <t>Очередной финансовый
 год</t>
  </si>
  <si>
    <t>8.2. амортизация</t>
  </si>
  <si>
    <t>tts.dudinka@gmail.com</t>
  </si>
  <si>
    <t>11.5. обновление информационных программ</t>
  </si>
  <si>
    <t>11.6. обновление программы "1С Предприятие"</t>
  </si>
  <si>
    <t>11.7. обслуживание орг. техники</t>
  </si>
  <si>
    <t>11.8. представительские расходы</t>
  </si>
  <si>
    <t>11.9. командировочные расходы</t>
  </si>
  <si>
    <t>8.3. прочие расходы</t>
  </si>
  <si>
    <t>2.2. неустойка за просрочку платежей</t>
  </si>
  <si>
    <t>2.3. расчеты с арендаторами</t>
  </si>
  <si>
    <t>2.4. расчеты по налогам и сборам</t>
  </si>
  <si>
    <t>647000, Красноярский край,
г. Дудинка, ул. Островского, д.1, оф.6</t>
  </si>
  <si>
    <t>окончание</t>
  </si>
  <si>
    <t>начало</t>
  </si>
  <si>
    <t>15 646,00 тыс. руб.</t>
  </si>
  <si>
    <t>11.11. уборка служебного помещения</t>
  </si>
  <si>
    <t>11.12. услуги аудиторов</t>
  </si>
  <si>
    <t>12/2022</t>
  </si>
  <si>
    <t>вкл.68875 гпх</t>
  </si>
  <si>
    <t>2.5. расчеты с поставщиками</t>
  </si>
  <si>
    <t>11.10. коммунальные услуги, ремонт и содержание помещения</t>
  </si>
  <si>
    <t>2026 год</t>
  </si>
  <si>
    <t>1.3.1. налог на имущество</t>
  </si>
  <si>
    <t>1.3.2. налог на прибыль</t>
  </si>
  <si>
    <t>1.3.3. НДС</t>
  </si>
  <si>
    <t>1.3.4. часть прибыли, подлежащая перечислению в бюджет</t>
  </si>
  <si>
    <t>11.13. услуги экспедиторов</t>
  </si>
  <si>
    <t>11.3. материальные запасы</t>
  </si>
  <si>
    <t>2.6. прочая дебиторская задолженность</t>
  </si>
  <si>
    <t>на 2025 год и плановый период 2026-2027 года</t>
  </si>
  <si>
    <t xml:space="preserve"> 2025 год</t>
  </si>
  <si>
    <t>2027 год</t>
  </si>
  <si>
    <t xml:space="preserve"> 2025  год</t>
  </si>
  <si>
    <t>на 2025 год и плановый период 2026-2027 г.г.</t>
  </si>
  <si>
    <t xml:space="preserve">2025 год </t>
  </si>
  <si>
    <t>(39191) 5-28-63, факс (39191) 3-28-63</t>
  </si>
  <si>
    <t>Приложение 1</t>
  </si>
  <si>
    <t>муниципального района</t>
  </si>
  <si>
    <t>Приложение 2</t>
  </si>
  <si>
    <t xml:space="preserve">к постановлению Администрации </t>
  </si>
  <si>
    <t>от 17.10.2024 № 1375</t>
  </si>
  <si>
    <t>от 17.10.2024  № 1375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</si>
</sst>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4" x14ac:knownFonts="1">
    <font>
      <sz val="10"/>
      <name val="Arial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Calibri"/>
      <family val="2"/>
      <charset val="204"/>
    </font>
    <font>
      <sz val="10"/>
      <name val="Arial Cyr"/>
      <charset val="204"/>
    </font>
    <font>
      <sz val="10"/>
      <name val="Helv"/>
      <charset val="204"/>
    </font>
    <font>
      <sz val="12"/>
      <color indexed="8"/>
      <name val="Arial"/>
      <family val="2"/>
      <charset val="204"/>
    </font>
    <font>
      <u/>
      <sz val="10"/>
      <color theme="10"/>
      <name val="Arial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color rgb="FFFF0000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3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8"/>
      <name val="Arial"/>
      <family val="2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u/>
      <sz val="13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0">
    <xf numFmtId="0" fontId="0" fillId="0" borderId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21" fillId="0" borderId="0"/>
    <xf numFmtId="0" fontId="23" fillId="0" borderId="0"/>
    <xf numFmtId="0" fontId="1" fillId="0" borderId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4" borderId="8" applyNumberFormat="0" applyFont="0" applyAlignment="0" applyProtection="0"/>
    <xf numFmtId="0" fontId="15" fillId="0" borderId="9" applyNumberFormat="0" applyFill="0" applyAlignment="0" applyProtection="0"/>
    <xf numFmtId="0" fontId="24" fillId="0" borderId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  <xf numFmtId="0" fontId="1" fillId="0" borderId="0"/>
  </cellStyleXfs>
  <cellXfs count="139">
    <xf numFmtId="0" fontId="0" fillId="0" borderId="0" xfId="0"/>
    <xf numFmtId="0" fontId="1" fillId="0" borderId="0" xfId="21" applyFont="1" applyFill="1"/>
    <xf numFmtId="0" fontId="1" fillId="0" borderId="0" xfId="21" applyFill="1"/>
    <xf numFmtId="0" fontId="9" fillId="0" borderId="0" xfId="21" applyFont="1" applyFill="1"/>
    <xf numFmtId="0" fontId="18" fillId="0" borderId="0" xfId="21" applyFont="1" applyFill="1"/>
    <xf numFmtId="0" fontId="19" fillId="0" borderId="0" xfId="21" applyFont="1" applyFill="1" applyAlignment="1">
      <alignment vertical="center" wrapText="1"/>
    </xf>
    <xf numFmtId="49" fontId="1" fillId="0" borderId="0" xfId="21" applyNumberFormat="1" applyFont="1" applyFill="1" applyAlignment="1">
      <alignment vertical="top" wrapText="1"/>
    </xf>
    <xf numFmtId="0" fontId="22" fillId="0" borderId="0" xfId="21" applyFont="1" applyFill="1"/>
    <xf numFmtId="49" fontId="22" fillId="0" borderId="0" xfId="21" applyNumberFormat="1" applyFont="1" applyFill="1" applyAlignment="1">
      <alignment vertical="top" wrapText="1"/>
    </xf>
    <xf numFmtId="0" fontId="33" fillId="15" borderId="0" xfId="21" applyFont="1" applyFill="1" applyAlignment="1">
      <alignment horizontal="justify" vertical="justify"/>
    </xf>
    <xf numFmtId="0" fontId="32" fillId="15" borderId="0" xfId="21" applyFont="1" applyFill="1" applyAlignment="1">
      <alignment horizontal="justify" vertical="justify"/>
    </xf>
    <xf numFmtId="49" fontId="32" fillId="15" borderId="0" xfId="21" applyNumberFormat="1" applyFont="1" applyFill="1" applyAlignment="1">
      <alignment horizontal="justify" vertical="justify" wrapText="1"/>
    </xf>
    <xf numFmtId="49" fontId="33" fillId="15" borderId="0" xfId="21" applyNumberFormat="1" applyFont="1" applyFill="1" applyAlignment="1">
      <alignment horizontal="justify" vertical="justify" wrapText="1"/>
    </xf>
    <xf numFmtId="0" fontId="32" fillId="15" borderId="0" xfId="21" applyFont="1" applyFill="1" applyBorder="1" applyAlignment="1">
      <alignment horizontal="justify" vertical="justify"/>
    </xf>
    <xf numFmtId="2" fontId="32" fillId="15" borderId="0" xfId="21" applyNumberFormat="1" applyFont="1" applyFill="1" applyAlignment="1">
      <alignment horizontal="justify" vertical="justify"/>
    </xf>
    <xf numFmtId="0" fontId="34" fillId="15" borderId="0" xfId="21" applyFont="1" applyFill="1"/>
    <xf numFmtId="0" fontId="20" fillId="15" borderId="0" xfId="21" applyFont="1" applyFill="1"/>
    <xf numFmtId="0" fontId="20" fillId="15" borderId="0" xfId="21" applyFont="1" applyFill="1" applyAlignment="1">
      <alignment horizontal="center" vertical="top"/>
    </xf>
    <xf numFmtId="49" fontId="20" fillId="15" borderId="0" xfId="21" applyNumberFormat="1" applyFont="1" applyFill="1" applyAlignment="1">
      <alignment wrapText="1"/>
    </xf>
    <xf numFmtId="0" fontId="20" fillId="15" borderId="0" xfId="21" applyFont="1" applyFill="1" applyAlignment="1">
      <alignment horizontal="center"/>
    </xf>
    <xf numFmtId="49" fontId="34" fillId="15" borderId="0" xfId="21" applyNumberFormat="1" applyFont="1" applyFill="1" applyAlignment="1">
      <alignment horizontal="center" vertical="center" wrapText="1"/>
    </xf>
    <xf numFmtId="49" fontId="20" fillId="15" borderId="0" xfId="21" applyNumberFormat="1" applyFont="1" applyFill="1" applyAlignment="1">
      <alignment horizontal="center" vertical="center" wrapText="1"/>
    </xf>
    <xf numFmtId="4" fontId="20" fillId="15" borderId="0" xfId="21" applyNumberFormat="1" applyFont="1" applyFill="1"/>
    <xf numFmtId="4" fontId="34" fillId="15" borderId="0" xfId="21" applyNumberFormat="1" applyFont="1" applyFill="1"/>
    <xf numFmtId="9" fontId="20" fillId="15" borderId="0" xfId="21" applyNumberFormat="1" applyFont="1" applyFill="1"/>
    <xf numFmtId="49" fontId="35" fillId="15" borderId="0" xfId="21" applyNumberFormat="1" applyFont="1" applyFill="1" applyAlignment="1">
      <alignment wrapText="1"/>
    </xf>
    <xf numFmtId="0" fontId="31" fillId="0" borderId="0" xfId="21" applyFont="1" applyFill="1" applyAlignment="1"/>
    <xf numFmtId="0" fontId="25" fillId="0" borderId="0" xfId="21" applyFont="1" applyFill="1" applyAlignment="1">
      <alignment wrapText="1"/>
    </xf>
    <xf numFmtId="0" fontId="36" fillId="0" borderId="0" xfId="21" applyFont="1" applyFill="1" applyAlignment="1">
      <alignment wrapText="1"/>
    </xf>
    <xf numFmtId="0" fontId="36" fillId="0" borderId="0" xfId="21" applyFont="1" applyFill="1" applyAlignment="1">
      <alignment horizontal="left" wrapText="1"/>
    </xf>
    <xf numFmtId="0" fontId="36" fillId="0" borderId="0" xfId="21" applyFont="1" applyFill="1"/>
    <xf numFmtId="0" fontId="36" fillId="0" borderId="10" xfId="21" applyFont="1" applyFill="1" applyBorder="1" applyAlignment="1">
      <alignment horizontal="center" vertical="center" wrapText="1"/>
    </xf>
    <xf numFmtId="49" fontId="36" fillId="0" borderId="10" xfId="21" applyNumberFormat="1" applyFont="1" applyFill="1" applyBorder="1" applyAlignment="1">
      <alignment horizontal="left" vertical="center" wrapText="1"/>
    </xf>
    <xf numFmtId="0" fontId="36" fillId="0" borderId="10" xfId="21" applyFont="1" applyFill="1" applyBorder="1" applyAlignment="1">
      <alignment horizontal="left" vertical="center" wrapText="1"/>
    </xf>
    <xf numFmtId="0" fontId="37" fillId="0" borderId="10" xfId="10" applyFont="1" applyFill="1" applyBorder="1" applyAlignment="1" applyProtection="1">
      <alignment horizontal="left" vertical="center" wrapText="1"/>
    </xf>
    <xf numFmtId="14" fontId="36" fillId="15" borderId="10" xfId="21" applyNumberFormat="1" applyFont="1" applyFill="1" applyBorder="1" applyAlignment="1">
      <alignment horizontal="left" vertical="center" wrapText="1"/>
    </xf>
    <xf numFmtId="49" fontId="36" fillId="15" borderId="10" xfId="21" applyNumberFormat="1" applyFont="1" applyFill="1" applyBorder="1" applyAlignment="1">
      <alignment horizontal="left" vertical="center" wrapText="1"/>
    </xf>
    <xf numFmtId="0" fontId="36" fillId="15" borderId="10" xfId="21" applyFont="1" applyFill="1" applyBorder="1" applyAlignment="1">
      <alignment horizontal="left" vertical="center" wrapText="1"/>
    </xf>
    <xf numFmtId="14" fontId="36" fillId="0" borderId="10" xfId="21" applyNumberFormat="1" applyFont="1" applyFill="1" applyBorder="1" applyAlignment="1">
      <alignment horizontal="left" vertical="center" wrapText="1"/>
    </xf>
    <xf numFmtId="0" fontId="38" fillId="0" borderId="0" xfId="21" applyFont="1" applyFill="1" applyAlignment="1">
      <alignment vertical="top"/>
    </xf>
    <xf numFmtId="49" fontId="38" fillId="0" borderId="0" xfId="21" applyNumberFormat="1" applyFont="1" applyFill="1" applyAlignment="1">
      <alignment vertical="top" wrapText="1"/>
    </xf>
    <xf numFmtId="0" fontId="38" fillId="0" borderId="0" xfId="21" applyFont="1" applyFill="1"/>
    <xf numFmtId="0" fontId="37" fillId="15" borderId="0" xfId="21" applyFont="1" applyFill="1" applyAlignment="1">
      <alignment horizontal="center" vertical="top"/>
    </xf>
    <xf numFmtId="49" fontId="37" fillId="15" borderId="0" xfId="21" applyNumberFormat="1" applyFont="1" applyFill="1" applyAlignment="1">
      <alignment wrapText="1"/>
    </xf>
    <xf numFmtId="0" fontId="37" fillId="15" borderId="0" xfId="21" applyFont="1" applyFill="1" applyAlignment="1">
      <alignment horizontal="center"/>
    </xf>
    <xf numFmtId="0" fontId="37" fillId="15" borderId="0" xfId="21" applyFont="1" applyFill="1"/>
    <xf numFmtId="0" fontId="39" fillId="15" borderId="0" xfId="21" applyFont="1" applyFill="1" applyAlignment="1">
      <alignment horizontal="right"/>
    </xf>
    <xf numFmtId="4" fontId="37" fillId="15" borderId="10" xfId="21" applyNumberFormat="1" applyFont="1" applyFill="1" applyBorder="1" applyAlignment="1">
      <alignment horizontal="center" vertical="center" wrapText="1"/>
    </xf>
    <xf numFmtId="0" fontId="37" fillId="15" borderId="10" xfId="21" applyFont="1" applyFill="1" applyBorder="1" applyAlignment="1">
      <alignment horizontal="center" vertical="center"/>
    </xf>
    <xf numFmtId="1" fontId="37" fillId="15" borderId="10" xfId="21" applyNumberFormat="1" applyFont="1" applyFill="1" applyBorder="1" applyAlignment="1">
      <alignment horizontal="center" vertical="center"/>
    </xf>
    <xf numFmtId="49" fontId="37" fillId="15" borderId="10" xfId="21" applyNumberFormat="1" applyFont="1" applyFill="1" applyBorder="1" applyAlignment="1">
      <alignment horizontal="center" vertical="center" wrapText="1"/>
    </xf>
    <xf numFmtId="49" fontId="37" fillId="15" borderId="10" xfId="21" applyNumberFormat="1" applyFont="1" applyFill="1" applyBorder="1" applyAlignment="1">
      <alignment horizontal="left" vertical="center" wrapText="1"/>
    </xf>
    <xf numFmtId="4" fontId="37" fillId="15" borderId="10" xfId="21" applyNumberFormat="1" applyFont="1" applyFill="1" applyBorder="1" applyAlignment="1">
      <alignment horizontal="center" vertical="center"/>
    </xf>
    <xf numFmtId="0" fontId="37" fillId="15" borderId="10" xfId="21" applyFont="1" applyFill="1" applyBorder="1" applyAlignment="1">
      <alignment horizontal="left" vertical="center"/>
    </xf>
    <xf numFmtId="49" fontId="37" fillId="15" borderId="10" xfId="21" applyNumberFormat="1" applyFont="1" applyFill="1" applyBorder="1" applyAlignment="1">
      <alignment horizontal="center" vertical="center"/>
    </xf>
    <xf numFmtId="49" fontId="37" fillId="15" borderId="11" xfId="21" applyNumberFormat="1" applyFont="1" applyFill="1" applyBorder="1" applyAlignment="1">
      <alignment horizontal="center" vertical="center"/>
    </xf>
    <xf numFmtId="49" fontId="37" fillId="15" borderId="0" xfId="21" applyNumberFormat="1" applyFont="1" applyFill="1" applyBorder="1" applyAlignment="1">
      <alignment horizontal="center" vertical="center"/>
    </xf>
    <xf numFmtId="49" fontId="37" fillId="15" borderId="0" xfId="21" applyNumberFormat="1" applyFont="1" applyFill="1" applyBorder="1" applyAlignment="1">
      <alignment wrapText="1"/>
    </xf>
    <xf numFmtId="49" fontId="40" fillId="15" borderId="0" xfId="21" applyNumberFormat="1" applyFont="1" applyFill="1" applyAlignment="1">
      <alignment horizontal="center" wrapText="1"/>
    </xf>
    <xf numFmtId="0" fontId="40" fillId="15" borderId="0" xfId="21" applyFont="1" applyFill="1" applyAlignment="1">
      <alignment horizontal="center"/>
    </xf>
    <xf numFmtId="49" fontId="40" fillId="15" borderId="0" xfId="21" applyNumberFormat="1" applyFont="1" applyFill="1" applyAlignment="1">
      <alignment wrapText="1"/>
    </xf>
    <xf numFmtId="0" fontId="41" fillId="15" borderId="0" xfId="21" applyFont="1" applyFill="1" applyAlignment="1">
      <alignment horizontal="justify" vertical="justify"/>
    </xf>
    <xf numFmtId="49" fontId="41" fillId="15" borderId="0" xfId="21" applyNumberFormat="1" applyFont="1" applyFill="1" applyAlignment="1">
      <alignment horizontal="justify" vertical="justify" wrapText="1"/>
    </xf>
    <xf numFmtId="0" fontId="42" fillId="15" borderId="0" xfId="21" applyFont="1" applyFill="1" applyBorder="1" applyAlignment="1">
      <alignment horizontal="right" vertical="justify"/>
    </xf>
    <xf numFmtId="0" fontId="41" fillId="15" borderId="10" xfId="21" applyFont="1" applyFill="1" applyBorder="1" applyAlignment="1">
      <alignment horizontal="center" vertical="center"/>
    </xf>
    <xf numFmtId="4" fontId="41" fillId="15" borderId="10" xfId="21" applyNumberFormat="1" applyFont="1" applyFill="1" applyBorder="1" applyAlignment="1">
      <alignment horizontal="center" vertical="center" wrapText="1"/>
    </xf>
    <xf numFmtId="1" fontId="41" fillId="15" borderId="10" xfId="21" applyNumberFormat="1" applyFont="1" applyFill="1" applyBorder="1" applyAlignment="1">
      <alignment horizontal="center" vertical="center"/>
    </xf>
    <xf numFmtId="49" fontId="41" fillId="15" borderId="10" xfId="21" applyNumberFormat="1" applyFont="1" applyFill="1" applyBorder="1" applyAlignment="1">
      <alignment horizontal="center" vertical="center" wrapText="1"/>
    </xf>
    <xf numFmtId="49" fontId="41" fillId="15" borderId="10" xfId="21" applyNumberFormat="1" applyFont="1" applyFill="1" applyBorder="1" applyAlignment="1">
      <alignment horizontal="left" wrapText="1"/>
    </xf>
    <xf numFmtId="49" fontId="41" fillId="15" borderId="10" xfId="21" applyNumberFormat="1" applyFont="1" applyFill="1" applyBorder="1" applyAlignment="1">
      <alignment wrapText="1"/>
    </xf>
    <xf numFmtId="4" fontId="41" fillId="15" borderId="10" xfId="21" applyNumberFormat="1" applyFont="1" applyFill="1" applyBorder="1" applyAlignment="1">
      <alignment horizontal="center" vertical="center"/>
    </xf>
    <xf numFmtId="49" fontId="41" fillId="15" borderId="10" xfId="21" applyNumberFormat="1" applyFont="1" applyFill="1" applyBorder="1" applyAlignment="1">
      <alignment horizontal="left" vertical="center" wrapText="1"/>
    </xf>
    <xf numFmtId="49" fontId="41" fillId="15" borderId="10" xfId="21" applyNumberFormat="1" applyFont="1" applyFill="1" applyBorder="1" applyAlignment="1">
      <alignment horizontal="center" vertical="top"/>
    </xf>
    <xf numFmtId="0" fontId="37" fillId="15" borderId="0" xfId="0" applyFont="1" applyFill="1"/>
    <xf numFmtId="0" fontId="37" fillId="15" borderId="10" xfId="21" applyFont="1" applyFill="1" applyBorder="1" applyAlignment="1">
      <alignment horizontal="center" vertical="center" wrapText="1"/>
    </xf>
    <xf numFmtId="0" fontId="37" fillId="15" borderId="11" xfId="21" applyNumberFormat="1" applyFont="1" applyFill="1" applyBorder="1" applyAlignment="1">
      <alignment horizontal="center" vertical="top" wrapText="1"/>
    </xf>
    <xf numFmtId="0" fontId="37" fillId="15" borderId="12" xfId="21" applyNumberFormat="1" applyFont="1" applyFill="1" applyBorder="1" applyAlignment="1">
      <alignment horizontal="center" vertical="center" wrapText="1"/>
    </xf>
    <xf numFmtId="0" fontId="37" fillId="15" borderId="10" xfId="0" applyFont="1" applyFill="1" applyBorder="1" applyAlignment="1">
      <alignment horizontal="left" vertical="center" wrapText="1"/>
    </xf>
    <xf numFmtId="4" fontId="37" fillId="15" borderId="10" xfId="0" applyNumberFormat="1" applyFont="1" applyFill="1" applyBorder="1" applyAlignment="1">
      <alignment horizontal="center" vertical="center"/>
    </xf>
    <xf numFmtId="0" fontId="37" fillId="15" borderId="11" xfId="0" applyFont="1" applyFill="1" applyBorder="1" applyAlignment="1">
      <alignment horizontal="center" vertical="top"/>
    </xf>
    <xf numFmtId="0" fontId="39" fillId="15" borderId="0" xfId="21" applyFont="1" applyFill="1" applyAlignment="1">
      <alignment horizontal="center" vertical="center" wrapText="1"/>
    </xf>
    <xf numFmtId="0" fontId="39" fillId="15" borderId="0" xfId="21" applyFont="1" applyFill="1" applyAlignment="1">
      <alignment vertical="center" wrapText="1"/>
    </xf>
    <xf numFmtId="0" fontId="39" fillId="15" borderId="0" xfId="21" applyFont="1" applyFill="1" applyAlignment="1">
      <alignment horizontal="center"/>
    </xf>
    <xf numFmtId="49" fontId="37" fillId="15" borderId="10" xfId="21" applyNumberFormat="1" applyFont="1" applyFill="1" applyBorder="1" applyAlignment="1">
      <alignment horizontal="left" wrapText="1"/>
    </xf>
    <xf numFmtId="4" fontId="37" fillId="15" borderId="10" xfId="29" applyNumberFormat="1" applyFont="1" applyFill="1" applyBorder="1" applyAlignment="1">
      <alignment horizontal="center" vertical="center"/>
    </xf>
    <xf numFmtId="49" fontId="40" fillId="15" borderId="0" xfId="21" applyNumberFormat="1" applyFont="1" applyFill="1" applyBorder="1" applyAlignment="1">
      <alignment wrapText="1"/>
    </xf>
    <xf numFmtId="0" fontId="37" fillId="15" borderId="0" xfId="21" applyFont="1" applyFill="1" applyBorder="1" applyAlignment="1">
      <alignment horizontal="center"/>
    </xf>
    <xf numFmtId="0" fontId="36" fillId="0" borderId="0" xfId="21" applyFont="1" applyFill="1" applyAlignment="1"/>
    <xf numFmtId="0" fontId="36" fillId="0" borderId="0" xfId="21" applyFont="1" applyFill="1" applyAlignment="1">
      <alignment horizontal="left"/>
    </xf>
    <xf numFmtId="0" fontId="19" fillId="0" borderId="0" xfId="21" applyFont="1" applyFill="1" applyAlignment="1">
      <alignment horizontal="center" vertical="center" wrapText="1"/>
    </xf>
    <xf numFmtId="0" fontId="31" fillId="0" borderId="0" xfId="21" applyFont="1" applyFill="1" applyAlignment="1">
      <alignment horizontal="center"/>
    </xf>
    <xf numFmtId="0" fontId="36" fillId="0" borderId="10" xfId="21" applyFont="1" applyFill="1" applyBorder="1" applyAlignment="1">
      <alignment horizontal="left" vertical="center" wrapText="1"/>
    </xf>
    <xf numFmtId="0" fontId="19" fillId="0" borderId="0" xfId="21" applyFont="1" applyFill="1" applyAlignment="1">
      <alignment horizontal="center"/>
    </xf>
    <xf numFmtId="0" fontId="36" fillId="0" borderId="13" xfId="21" applyFont="1" applyFill="1" applyBorder="1" applyAlignment="1">
      <alignment horizontal="left" wrapText="1"/>
    </xf>
    <xf numFmtId="0" fontId="36" fillId="0" borderId="14" xfId="21" applyFont="1" applyFill="1" applyBorder="1" applyAlignment="1">
      <alignment horizontal="left" wrapText="1"/>
    </xf>
    <xf numFmtId="0" fontId="36" fillId="0" borderId="15" xfId="21" applyFont="1" applyFill="1" applyBorder="1" applyAlignment="1">
      <alignment horizontal="left" wrapText="1"/>
    </xf>
    <xf numFmtId="0" fontId="37" fillId="15" borderId="0" xfId="21" applyFont="1" applyFill="1" applyAlignment="1">
      <alignment horizontal="center"/>
    </xf>
    <xf numFmtId="49" fontId="37" fillId="15" borderId="10" xfId="21" applyNumberFormat="1" applyFont="1" applyFill="1" applyBorder="1" applyAlignment="1">
      <alignment horizontal="center" vertical="center" wrapText="1"/>
    </xf>
    <xf numFmtId="49" fontId="37" fillId="15" borderId="16" xfId="21" applyNumberFormat="1" applyFont="1" applyFill="1" applyBorder="1" applyAlignment="1">
      <alignment horizontal="center" vertical="center"/>
    </xf>
    <xf numFmtId="49" fontId="37" fillId="15" borderId="11" xfId="21" applyNumberFormat="1" applyFont="1" applyFill="1" applyBorder="1" applyAlignment="1">
      <alignment horizontal="center" vertical="center"/>
    </xf>
    <xf numFmtId="49" fontId="37" fillId="15" borderId="16" xfId="21" applyNumberFormat="1" applyFont="1" applyFill="1" applyBorder="1" applyAlignment="1">
      <alignment horizontal="center" vertical="top"/>
    </xf>
    <xf numFmtId="49" fontId="37" fillId="15" borderId="11" xfId="21" applyNumberFormat="1" applyFont="1" applyFill="1" applyBorder="1" applyAlignment="1">
      <alignment horizontal="center" vertical="top"/>
    </xf>
    <xf numFmtId="49" fontId="37" fillId="15" borderId="12" xfId="21" applyNumberFormat="1" applyFont="1" applyFill="1" applyBorder="1" applyAlignment="1">
      <alignment horizontal="center" vertical="center"/>
    </xf>
    <xf numFmtId="49" fontId="41" fillId="15" borderId="16" xfId="21" applyNumberFormat="1" applyFont="1" applyFill="1" applyBorder="1" applyAlignment="1">
      <alignment horizontal="center" vertical="top"/>
    </xf>
    <xf numFmtId="49" fontId="41" fillId="15" borderId="11" xfId="21" applyNumberFormat="1" applyFont="1" applyFill="1" applyBorder="1" applyAlignment="1">
      <alignment horizontal="center" vertical="top"/>
    </xf>
    <xf numFmtId="0" fontId="41" fillId="15" borderId="0" xfId="21" applyFont="1" applyFill="1" applyAlignment="1">
      <alignment horizontal="center" vertical="justify"/>
    </xf>
    <xf numFmtId="49" fontId="41" fillId="15" borderId="10" xfId="21" applyNumberFormat="1" applyFont="1" applyFill="1" applyBorder="1" applyAlignment="1">
      <alignment horizontal="center" vertical="center" wrapText="1"/>
    </xf>
    <xf numFmtId="49" fontId="41" fillId="15" borderId="10" xfId="21" applyNumberFormat="1" applyFont="1" applyFill="1" applyBorder="1" applyAlignment="1">
      <alignment horizontal="center" vertical="top"/>
    </xf>
    <xf numFmtId="0" fontId="37" fillId="15" borderId="0" xfId="0" applyFont="1" applyFill="1" applyAlignment="1">
      <alignment horizontal="center"/>
    </xf>
    <xf numFmtId="0" fontId="37" fillId="15" borderId="0" xfId="0" applyFont="1" applyFill="1" applyBorder="1" applyAlignment="1">
      <alignment horizontal="right"/>
    </xf>
    <xf numFmtId="0" fontId="37" fillId="15" borderId="10" xfId="21" applyFont="1" applyFill="1" applyBorder="1" applyAlignment="1">
      <alignment horizontal="center" vertical="center"/>
    </xf>
    <xf numFmtId="0" fontId="37" fillId="15" borderId="13" xfId="21" applyFont="1" applyFill="1" applyBorder="1" applyAlignment="1">
      <alignment horizontal="center" vertical="center"/>
    </xf>
    <xf numFmtId="0" fontId="37" fillId="15" borderId="15" xfId="21" applyFont="1" applyFill="1" applyBorder="1" applyAlignment="1">
      <alignment horizontal="center" vertical="center"/>
    </xf>
    <xf numFmtId="49" fontId="37" fillId="15" borderId="13" xfId="21" applyNumberFormat="1" applyFont="1" applyFill="1" applyBorder="1" applyAlignment="1">
      <alignment horizontal="center" vertical="center" wrapText="1"/>
    </xf>
    <xf numFmtId="49" fontId="37" fillId="15" borderId="14" xfId="21" applyNumberFormat="1" applyFont="1" applyFill="1" applyBorder="1" applyAlignment="1">
      <alignment horizontal="center" vertical="center" wrapText="1"/>
    </xf>
    <xf numFmtId="49" fontId="37" fillId="15" borderId="15" xfId="21" applyNumberFormat="1" applyFont="1" applyFill="1" applyBorder="1" applyAlignment="1">
      <alignment horizontal="center" vertical="center" wrapText="1"/>
    </xf>
    <xf numFmtId="0" fontId="37" fillId="15" borderId="16" xfId="0" applyFont="1" applyFill="1" applyBorder="1" applyAlignment="1">
      <alignment horizontal="center" vertical="top"/>
    </xf>
    <xf numFmtId="0" fontId="37" fillId="15" borderId="11" xfId="0" applyFont="1" applyFill="1" applyBorder="1" applyAlignment="1">
      <alignment horizontal="center" vertical="top"/>
    </xf>
    <xf numFmtId="49" fontId="37" fillId="15" borderId="16" xfId="21" applyNumberFormat="1" applyFont="1" applyFill="1" applyBorder="1" applyAlignment="1">
      <alignment horizontal="center" vertical="top" wrapText="1"/>
    </xf>
    <xf numFmtId="49" fontId="37" fillId="15" borderId="11" xfId="21" applyNumberFormat="1" applyFont="1" applyFill="1" applyBorder="1" applyAlignment="1">
      <alignment horizontal="center" vertical="top" wrapText="1"/>
    </xf>
    <xf numFmtId="49" fontId="37" fillId="15" borderId="12" xfId="21" applyNumberFormat="1" applyFont="1" applyFill="1" applyBorder="1" applyAlignment="1">
      <alignment horizontal="center" vertical="top" wrapText="1"/>
    </xf>
    <xf numFmtId="49" fontId="37" fillId="15" borderId="16" xfId="21" applyNumberFormat="1" applyFont="1" applyFill="1" applyBorder="1" applyAlignment="1">
      <alignment horizontal="center" vertical="center" wrapText="1"/>
    </xf>
    <xf numFmtId="49" fontId="37" fillId="15" borderId="11" xfId="21" applyNumberFormat="1" applyFont="1" applyFill="1" applyBorder="1" applyAlignment="1">
      <alignment horizontal="center" vertical="center" wrapText="1"/>
    </xf>
    <xf numFmtId="49" fontId="37" fillId="15" borderId="12" xfId="21" applyNumberFormat="1" applyFont="1" applyFill="1" applyBorder="1" applyAlignment="1">
      <alignment horizontal="center" vertical="center" wrapText="1"/>
    </xf>
    <xf numFmtId="0" fontId="37" fillId="15" borderId="17" xfId="21" applyFont="1" applyFill="1" applyBorder="1" applyAlignment="1">
      <alignment horizontal="center" vertical="center"/>
    </xf>
    <xf numFmtId="0" fontId="37" fillId="15" borderId="18" xfId="21" applyFont="1" applyFill="1" applyBorder="1" applyAlignment="1">
      <alignment horizontal="center" vertical="center"/>
    </xf>
    <xf numFmtId="0" fontId="37" fillId="15" borderId="19" xfId="21" applyFont="1" applyFill="1" applyBorder="1" applyAlignment="1">
      <alignment horizontal="center" vertical="center"/>
    </xf>
    <xf numFmtId="0" fontId="37" fillId="15" borderId="20" xfId="21" applyFont="1" applyFill="1" applyBorder="1" applyAlignment="1">
      <alignment horizontal="center" vertical="center"/>
    </xf>
    <xf numFmtId="0" fontId="37" fillId="15" borderId="10" xfId="0" applyFont="1" applyFill="1" applyBorder="1" applyAlignment="1">
      <alignment horizontal="center" vertical="top"/>
    </xf>
    <xf numFmtId="4" fontId="37" fillId="15" borderId="10" xfId="29" applyNumberFormat="1" applyFont="1" applyFill="1" applyBorder="1" applyAlignment="1">
      <alignment horizontal="center" vertical="center"/>
    </xf>
    <xf numFmtId="0" fontId="40" fillId="15" borderId="0" xfId="21" applyFont="1" applyFill="1" applyAlignment="1">
      <alignment horizontal="center"/>
    </xf>
    <xf numFmtId="0" fontId="37" fillId="15" borderId="0" xfId="21" applyFont="1" applyFill="1" applyAlignment="1">
      <alignment horizontal="center" vertical="center" wrapText="1"/>
    </xf>
    <xf numFmtId="4" fontId="37" fillId="15" borderId="10" xfId="21" applyNumberFormat="1" applyFont="1" applyFill="1" applyBorder="1" applyAlignment="1">
      <alignment horizontal="center" vertical="center"/>
    </xf>
    <xf numFmtId="4" fontId="37" fillId="15" borderId="13" xfId="21" applyNumberFormat="1" applyFont="1" applyFill="1" applyBorder="1" applyAlignment="1">
      <alignment horizontal="center" vertical="center"/>
    </xf>
    <xf numFmtId="4" fontId="37" fillId="15" borderId="15" xfId="21" applyNumberFormat="1" applyFont="1" applyFill="1" applyBorder="1" applyAlignment="1">
      <alignment horizontal="center" vertical="center"/>
    </xf>
    <xf numFmtId="0" fontId="37" fillId="15" borderId="0" xfId="21" applyFont="1" applyFill="1" applyAlignment="1">
      <alignment horizontal="center" wrapText="1"/>
    </xf>
    <xf numFmtId="0" fontId="37" fillId="15" borderId="0" xfId="21" applyFont="1" applyFill="1" applyAlignment="1">
      <alignment horizontal="right" wrapText="1"/>
    </xf>
    <xf numFmtId="0" fontId="43" fillId="15" borderId="0" xfId="21" applyFont="1" applyFill="1" applyAlignment="1">
      <alignment horizontal="center" wrapText="1"/>
    </xf>
    <xf numFmtId="0" fontId="43" fillId="15" borderId="0" xfId="21" applyFont="1" applyFill="1" applyAlignment="1">
      <alignment horizontal="center" vertical="center" wrapText="1"/>
    </xf>
  </cellXfs>
  <cellStyles count="30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Гиперссылка" xfId="10" builtinId="8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2" xfId="19"/>
    <cellStyle name="Обычный 2 2" xfId="20"/>
    <cellStyle name="Обычный_Проект плана" xfId="21"/>
    <cellStyle name="Обычный_Проект плана_ожидаемые показатели" xfId="29"/>
    <cellStyle name="Плохой" xfId="22" builtinId="27" customBuiltin="1"/>
    <cellStyle name="Пояснение" xfId="23" builtinId="53" customBuiltin="1"/>
    <cellStyle name="Примечание" xfId="24" builtinId="10" customBuiltin="1"/>
    <cellStyle name="Связанная ячейка" xfId="25" builtinId="24" customBuiltin="1"/>
    <cellStyle name="Стиль 1" xfId="26"/>
    <cellStyle name="Текст предупреждения" xfId="27" builtinId="11" customBuiltin="1"/>
    <cellStyle name="Хороший" xfId="28" builtinId="26" customBuiltin="1"/>
  </cellStyles>
  <dxfs count="0"/>
  <tableStyles count="0" defaultTableStyle="TableStyleMedium9" defaultPivotStyle="PivotStyleLight16"/>
  <colors>
    <mruColors>
      <color rgb="FF58F6F2"/>
      <color rgb="FF02E8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ts.dudinka@g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  <pageSetUpPr fitToPage="1"/>
  </sheetPr>
  <dimension ref="A1:E35"/>
  <sheetViews>
    <sheetView zoomScaleNormal="100" zoomScaleSheetLayoutView="72" workbookViewId="0">
      <selection activeCell="C14" sqref="C14"/>
    </sheetView>
  </sheetViews>
  <sheetFormatPr defaultColWidth="10.28515625" defaultRowHeight="15" x14ac:dyDescent="0.25"/>
  <cols>
    <col min="1" max="1" width="5" style="1" customWidth="1"/>
    <col min="2" max="2" width="46.140625" style="1" customWidth="1"/>
    <col min="3" max="3" width="47.7109375" style="1" customWidth="1"/>
    <col min="4" max="16384" width="10.28515625" style="2"/>
  </cols>
  <sheetData>
    <row r="1" spans="1:5" ht="15.75" customHeight="1" x14ac:dyDescent="0.25">
      <c r="A1" s="26"/>
      <c r="B1" s="26"/>
      <c r="C1" s="28" t="s">
        <v>163</v>
      </c>
    </row>
    <row r="2" spans="1:5" ht="15.75" customHeight="1" x14ac:dyDescent="0.25">
      <c r="A2" s="27"/>
      <c r="B2" s="27"/>
      <c r="C2" s="29" t="s">
        <v>166</v>
      </c>
    </row>
    <row r="3" spans="1:5" ht="15.75" customHeight="1" x14ac:dyDescent="0.25">
      <c r="A3" s="27"/>
      <c r="B3" s="27"/>
      <c r="C3" s="29" t="s">
        <v>164</v>
      </c>
    </row>
    <row r="4" spans="1:5" ht="15.75" customHeight="1" x14ac:dyDescent="0.25">
      <c r="A4" s="27"/>
      <c r="B4" s="27"/>
      <c r="C4" s="29" t="s">
        <v>167</v>
      </c>
    </row>
    <row r="5" spans="1:5" ht="15.75" customHeight="1" x14ac:dyDescent="0.25"/>
    <row r="6" spans="1:5" s="3" customFormat="1" ht="15.75" x14ac:dyDescent="0.25">
      <c r="A6" s="90"/>
      <c r="B6" s="90"/>
      <c r="C6" s="90"/>
    </row>
    <row r="7" spans="1:5" s="4" customFormat="1" ht="18.75" x14ac:dyDescent="0.3">
      <c r="A7" s="89" t="s">
        <v>78</v>
      </c>
      <c r="B7" s="89"/>
      <c r="C7" s="89"/>
    </row>
    <row r="8" spans="1:5" s="4" customFormat="1" ht="18.75" x14ac:dyDescent="0.3">
      <c r="A8" s="89" t="s">
        <v>76</v>
      </c>
      <c r="B8" s="89"/>
      <c r="C8" s="89"/>
    </row>
    <row r="9" spans="1:5" s="4" customFormat="1" ht="18.75" x14ac:dyDescent="0.3">
      <c r="A9" s="89" t="s">
        <v>77</v>
      </c>
      <c r="B9" s="89"/>
      <c r="C9" s="89"/>
    </row>
    <row r="10" spans="1:5" s="4" customFormat="1" ht="18.75" x14ac:dyDescent="0.3">
      <c r="A10" s="89" t="s">
        <v>79</v>
      </c>
      <c r="B10" s="89"/>
      <c r="C10" s="89"/>
    </row>
    <row r="11" spans="1:5" s="4" customFormat="1" ht="18.75" x14ac:dyDescent="0.3">
      <c r="A11" s="92" t="s">
        <v>156</v>
      </c>
      <c r="B11" s="92"/>
      <c r="C11" s="92"/>
    </row>
    <row r="12" spans="1:5" ht="21" customHeight="1" x14ac:dyDescent="0.25">
      <c r="A12" s="30"/>
      <c r="B12" s="30"/>
      <c r="C12" s="30"/>
    </row>
    <row r="13" spans="1:5" s="3" customFormat="1" ht="30.75" customHeight="1" x14ac:dyDescent="0.25">
      <c r="A13" s="93" t="s">
        <v>44</v>
      </c>
      <c r="B13" s="94"/>
      <c r="C13" s="95"/>
    </row>
    <row r="14" spans="1:5" ht="67.5" customHeight="1" x14ac:dyDescent="0.25">
      <c r="A14" s="31">
        <v>1</v>
      </c>
      <c r="B14" s="32" t="s">
        <v>45</v>
      </c>
      <c r="C14" s="33" t="s">
        <v>28</v>
      </c>
      <c r="D14" s="5"/>
      <c r="E14" s="5"/>
    </row>
    <row r="15" spans="1:5" ht="32.25" customHeight="1" x14ac:dyDescent="0.25">
      <c r="A15" s="31">
        <v>2</v>
      </c>
      <c r="B15" s="32" t="s">
        <v>17</v>
      </c>
      <c r="C15" s="33" t="s">
        <v>138</v>
      </c>
    </row>
    <row r="16" spans="1:5" ht="32.25" customHeight="1" x14ac:dyDescent="0.25">
      <c r="A16" s="31">
        <v>3</v>
      </c>
      <c r="B16" s="32" t="s">
        <v>18</v>
      </c>
      <c r="C16" s="33" t="s">
        <v>80</v>
      </c>
    </row>
    <row r="17" spans="1:3" ht="45" customHeight="1" x14ac:dyDescent="0.25">
      <c r="A17" s="31">
        <v>4</v>
      </c>
      <c r="B17" s="32" t="s">
        <v>23</v>
      </c>
      <c r="C17" s="33" t="s">
        <v>88</v>
      </c>
    </row>
    <row r="18" spans="1:3" ht="71.25" customHeight="1" x14ac:dyDescent="0.25">
      <c r="A18" s="31">
        <v>5</v>
      </c>
      <c r="B18" s="32" t="s">
        <v>46</v>
      </c>
      <c r="C18" s="33" t="s">
        <v>141</v>
      </c>
    </row>
    <row r="19" spans="1:3" ht="16.5" x14ac:dyDescent="0.25">
      <c r="A19" s="31">
        <v>6</v>
      </c>
      <c r="B19" s="32" t="s">
        <v>19</v>
      </c>
      <c r="C19" s="33" t="s">
        <v>162</v>
      </c>
    </row>
    <row r="20" spans="1:3" ht="16.5" x14ac:dyDescent="0.25">
      <c r="A20" s="31">
        <v>7</v>
      </c>
      <c r="B20" s="32" t="s">
        <v>20</v>
      </c>
      <c r="C20" s="34" t="s">
        <v>128</v>
      </c>
    </row>
    <row r="21" spans="1:3" s="3" customFormat="1" ht="22.5" customHeight="1" x14ac:dyDescent="0.25">
      <c r="A21" s="91" t="s">
        <v>47</v>
      </c>
      <c r="B21" s="91"/>
      <c r="C21" s="91"/>
    </row>
    <row r="22" spans="1:3" ht="16.5" x14ac:dyDescent="0.25">
      <c r="A22" s="31">
        <v>8</v>
      </c>
      <c r="B22" s="32" t="s">
        <v>48</v>
      </c>
      <c r="C22" s="33" t="s">
        <v>32</v>
      </c>
    </row>
    <row r="23" spans="1:3" ht="49.5" x14ac:dyDescent="0.25">
      <c r="A23" s="31">
        <v>9</v>
      </c>
      <c r="B23" s="32" t="s">
        <v>73</v>
      </c>
      <c r="C23" s="33" t="s">
        <v>29</v>
      </c>
    </row>
    <row r="24" spans="1:3" ht="16.5" x14ac:dyDescent="0.25">
      <c r="A24" s="31"/>
      <c r="B24" s="32" t="s">
        <v>49</v>
      </c>
      <c r="C24" s="35">
        <v>44845</v>
      </c>
    </row>
    <row r="25" spans="1:3" ht="16.5" x14ac:dyDescent="0.25">
      <c r="A25" s="31"/>
      <c r="B25" s="32" t="s">
        <v>50</v>
      </c>
      <c r="C25" s="36" t="s">
        <v>144</v>
      </c>
    </row>
    <row r="26" spans="1:3" ht="49.5" x14ac:dyDescent="0.25">
      <c r="A26" s="31">
        <v>10</v>
      </c>
      <c r="B26" s="32" t="s">
        <v>72</v>
      </c>
      <c r="C26" s="37"/>
    </row>
    <row r="27" spans="1:3" ht="16.5" x14ac:dyDescent="0.25">
      <c r="A27" s="31"/>
      <c r="B27" s="32" t="s">
        <v>140</v>
      </c>
      <c r="C27" s="38">
        <v>44846</v>
      </c>
    </row>
    <row r="28" spans="1:3" ht="16.5" x14ac:dyDescent="0.25">
      <c r="A28" s="31"/>
      <c r="B28" s="32" t="s">
        <v>139</v>
      </c>
      <c r="C28" s="38">
        <v>46671</v>
      </c>
    </row>
    <row r="29" spans="1:3" ht="16.5" x14ac:dyDescent="0.25">
      <c r="A29" s="39"/>
      <c r="B29" s="40"/>
      <c r="C29" s="41"/>
    </row>
    <row r="30" spans="1:3" ht="15.75" x14ac:dyDescent="0.25">
      <c r="A30" s="7"/>
      <c r="B30" s="8"/>
      <c r="C30" s="7"/>
    </row>
    <row r="31" spans="1:3" x14ac:dyDescent="0.25">
      <c r="B31" s="6"/>
    </row>
    <row r="32" spans="1:3" x14ac:dyDescent="0.25">
      <c r="B32" s="6"/>
    </row>
    <row r="33" spans="2:2" x14ac:dyDescent="0.25">
      <c r="B33" s="6"/>
    </row>
    <row r="34" spans="2:2" x14ac:dyDescent="0.25">
      <c r="B34" s="6"/>
    </row>
    <row r="35" spans="2:2" x14ac:dyDescent="0.25">
      <c r="B35" s="6"/>
    </row>
  </sheetData>
  <mergeCells count="8">
    <mergeCell ref="A9:C9"/>
    <mergeCell ref="A6:C6"/>
    <mergeCell ref="A21:C21"/>
    <mergeCell ref="A7:C7"/>
    <mergeCell ref="A11:C11"/>
    <mergeCell ref="A13:C13"/>
    <mergeCell ref="A8:C8"/>
    <mergeCell ref="A10:C10"/>
  </mergeCells>
  <phoneticPr fontId="1" type="noConversion"/>
  <hyperlinks>
    <hyperlink ref="C20" r:id="rId1"/>
  </hyperlinks>
  <pageMargins left="0.70866141732283472" right="0.19685039370078741" top="0.59055118110236227" bottom="0.43307086614173229" header="0.31496062992125984" footer="0.31496062992125984"/>
  <pageSetup paperSize="9" scale="96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FF"/>
    <pageSetUpPr fitToPage="1"/>
  </sheetPr>
  <dimension ref="A1:I38"/>
  <sheetViews>
    <sheetView zoomScaleNormal="100" zoomScaleSheetLayoutView="85" workbookViewId="0">
      <selection activeCell="L11" sqref="L11"/>
    </sheetView>
  </sheetViews>
  <sheetFormatPr defaultColWidth="10.28515625" defaultRowHeight="14.25" x14ac:dyDescent="0.2"/>
  <cols>
    <col min="1" max="1" width="10.42578125" style="17" customWidth="1"/>
    <col min="2" max="2" width="42.5703125" style="18" customWidth="1"/>
    <col min="3" max="3" width="10.5703125" style="18" customWidth="1"/>
    <col min="4" max="4" width="13.42578125" style="19" customWidth="1"/>
    <col min="5" max="5" width="13.42578125" style="19" bestFit="1" customWidth="1"/>
    <col min="6" max="7" width="13.42578125" style="16" bestFit="1" customWidth="1"/>
    <col min="8" max="8" width="9.42578125" style="16" customWidth="1"/>
    <col min="9" max="9" width="10.7109375" style="16" customWidth="1"/>
    <col min="10" max="16384" width="10.28515625" style="16"/>
  </cols>
  <sheetData>
    <row r="1" spans="1:9" ht="16.5" x14ac:dyDescent="0.25">
      <c r="A1" s="42"/>
      <c r="B1" s="43"/>
      <c r="C1" s="43"/>
      <c r="D1" s="44"/>
      <c r="E1" s="44"/>
      <c r="F1" s="45"/>
      <c r="G1" s="45"/>
    </row>
    <row r="2" spans="1:9" s="15" customFormat="1" ht="16.5" x14ac:dyDescent="0.25">
      <c r="A2" s="96" t="s">
        <v>92</v>
      </c>
      <c r="B2" s="96"/>
      <c r="C2" s="96"/>
      <c r="D2" s="96"/>
      <c r="E2" s="96"/>
      <c r="F2" s="96"/>
      <c r="G2" s="96"/>
      <c r="I2" s="16"/>
    </row>
    <row r="3" spans="1:9" ht="16.5" x14ac:dyDescent="0.25">
      <c r="A3" s="42"/>
      <c r="B3" s="43"/>
      <c r="C3" s="43"/>
      <c r="D3" s="44"/>
      <c r="E3" s="46"/>
      <c r="F3" s="45"/>
      <c r="G3" s="45"/>
    </row>
    <row r="4" spans="1:9" s="20" customFormat="1" ht="16.5" x14ac:dyDescent="0.2">
      <c r="A4" s="97" t="s">
        <v>81</v>
      </c>
      <c r="B4" s="97" t="s">
        <v>1</v>
      </c>
      <c r="C4" s="97" t="s">
        <v>2</v>
      </c>
      <c r="D4" s="97" t="s">
        <v>157</v>
      </c>
      <c r="E4" s="97"/>
      <c r="F4" s="97" t="s">
        <v>33</v>
      </c>
      <c r="G4" s="97"/>
      <c r="I4" s="21"/>
    </row>
    <row r="5" spans="1:9" ht="33" x14ac:dyDescent="0.2">
      <c r="A5" s="97"/>
      <c r="B5" s="97"/>
      <c r="C5" s="97"/>
      <c r="D5" s="47" t="s">
        <v>93</v>
      </c>
      <c r="E5" s="48" t="s">
        <v>40</v>
      </c>
      <c r="F5" s="49" t="s">
        <v>148</v>
      </c>
      <c r="G5" s="49" t="s">
        <v>158</v>
      </c>
    </row>
    <row r="6" spans="1:9" s="15" customFormat="1" ht="16.5" x14ac:dyDescent="0.25">
      <c r="A6" s="48">
        <v>1</v>
      </c>
      <c r="B6" s="50">
        <v>2</v>
      </c>
      <c r="C6" s="50" t="s">
        <v>22</v>
      </c>
      <c r="D6" s="48">
        <v>4</v>
      </c>
      <c r="E6" s="48">
        <v>5</v>
      </c>
      <c r="F6" s="48">
        <v>6</v>
      </c>
      <c r="G6" s="48">
        <v>7</v>
      </c>
      <c r="I6" s="16"/>
    </row>
    <row r="7" spans="1:9" s="15" customFormat="1" ht="49.5" x14ac:dyDescent="0.25">
      <c r="A7" s="100" t="s">
        <v>38</v>
      </c>
      <c r="B7" s="51" t="s">
        <v>98</v>
      </c>
      <c r="C7" s="51" t="s">
        <v>25</v>
      </c>
      <c r="D7" s="52">
        <f>D8+D9</f>
        <v>880</v>
      </c>
      <c r="E7" s="52">
        <f>E8+E9</f>
        <v>1761.85</v>
      </c>
      <c r="F7" s="52">
        <f>F8+F9</f>
        <v>1762</v>
      </c>
      <c r="G7" s="52">
        <f>G8+G9</f>
        <v>1762</v>
      </c>
      <c r="I7" s="16"/>
    </row>
    <row r="8" spans="1:9" s="15" customFormat="1" ht="16.5" x14ac:dyDescent="0.25">
      <c r="A8" s="101"/>
      <c r="B8" s="51" t="s">
        <v>51</v>
      </c>
      <c r="C8" s="51" t="s">
        <v>25</v>
      </c>
      <c r="D8" s="52">
        <v>880</v>
      </c>
      <c r="E8" s="52">
        <v>1760</v>
      </c>
      <c r="F8" s="52">
        <v>1760</v>
      </c>
      <c r="G8" s="52">
        <v>1760</v>
      </c>
      <c r="I8" s="16"/>
    </row>
    <row r="9" spans="1:9" s="15" customFormat="1" ht="16.5" x14ac:dyDescent="0.25">
      <c r="A9" s="101"/>
      <c r="B9" s="51" t="s">
        <v>52</v>
      </c>
      <c r="C9" s="51" t="s">
        <v>25</v>
      </c>
      <c r="D9" s="52">
        <v>0</v>
      </c>
      <c r="E9" s="52">
        <v>1.85</v>
      </c>
      <c r="F9" s="52">
        <v>2</v>
      </c>
      <c r="G9" s="52">
        <v>2</v>
      </c>
      <c r="I9" s="16"/>
    </row>
    <row r="10" spans="1:9" ht="49.5" x14ac:dyDescent="0.2">
      <c r="A10" s="100" t="s">
        <v>39</v>
      </c>
      <c r="B10" s="51" t="s">
        <v>99</v>
      </c>
      <c r="C10" s="53" t="s">
        <v>0</v>
      </c>
      <c r="D10" s="52">
        <f>D12+D13</f>
        <v>116385.09</v>
      </c>
      <c r="E10" s="52">
        <f t="shared" ref="E10:G10" si="0">E12+E13</f>
        <v>233185.24</v>
      </c>
      <c r="F10" s="52">
        <f t="shared" si="0"/>
        <v>243813.37</v>
      </c>
      <c r="G10" s="52">
        <f t="shared" si="0"/>
        <v>253311.02</v>
      </c>
    </row>
    <row r="11" spans="1:9" ht="16.5" x14ac:dyDescent="0.2">
      <c r="A11" s="101"/>
      <c r="B11" s="51" t="s">
        <v>26</v>
      </c>
      <c r="C11" s="53" t="s">
        <v>0</v>
      </c>
      <c r="D11" s="52">
        <f>(D12+D13)*20%</f>
        <v>23277.018</v>
      </c>
      <c r="E11" s="52">
        <f>(E12+E13)*20%</f>
        <v>46637.048000000003</v>
      </c>
      <c r="F11" s="52">
        <f>(F12+F13)*20%</f>
        <v>48762.673999999999</v>
      </c>
      <c r="G11" s="52">
        <f>(G12+G13)*20%</f>
        <v>50662.203999999998</v>
      </c>
    </row>
    <row r="12" spans="1:9" ht="16.5" x14ac:dyDescent="0.2">
      <c r="A12" s="101"/>
      <c r="B12" s="51" t="s">
        <v>53</v>
      </c>
      <c r="C12" s="53" t="s">
        <v>0</v>
      </c>
      <c r="D12" s="52">
        <v>116385.09</v>
      </c>
      <c r="E12" s="52">
        <v>232770.18</v>
      </c>
      <c r="F12" s="52">
        <v>243381.29</v>
      </c>
      <c r="G12" s="52">
        <v>252862.52</v>
      </c>
    </row>
    <row r="13" spans="1:9" ht="16.5" x14ac:dyDescent="0.2">
      <c r="A13" s="101"/>
      <c r="B13" s="51" t="s">
        <v>54</v>
      </c>
      <c r="C13" s="53" t="s">
        <v>0</v>
      </c>
      <c r="D13" s="52">
        <v>0</v>
      </c>
      <c r="E13" s="52">
        <v>415.06</v>
      </c>
      <c r="F13" s="52">
        <v>432.08</v>
      </c>
      <c r="G13" s="52">
        <v>448.5</v>
      </c>
    </row>
    <row r="14" spans="1:9" s="15" customFormat="1" ht="49.5" x14ac:dyDescent="0.25">
      <c r="A14" s="100" t="s">
        <v>22</v>
      </c>
      <c r="B14" s="51" t="s">
        <v>100</v>
      </c>
      <c r="C14" s="51" t="s">
        <v>0</v>
      </c>
      <c r="D14" s="52">
        <f>D16+D17</f>
        <v>111908.74</v>
      </c>
      <c r="E14" s="52">
        <f>E16+E17</f>
        <v>224216.58000000002</v>
      </c>
      <c r="F14" s="52">
        <f t="shared" ref="F14:G14" si="1">F16+F17</f>
        <v>234435.93</v>
      </c>
      <c r="G14" s="52">
        <f t="shared" si="1"/>
        <v>243568.29</v>
      </c>
      <c r="I14" s="22"/>
    </row>
    <row r="15" spans="1:9" s="15" customFormat="1" ht="16.5" x14ac:dyDescent="0.25">
      <c r="A15" s="101"/>
      <c r="B15" s="51" t="s">
        <v>31</v>
      </c>
      <c r="C15" s="51" t="s">
        <v>0</v>
      </c>
      <c r="D15" s="52">
        <f>(D16+D17)*20%</f>
        <v>22381.748000000003</v>
      </c>
      <c r="E15" s="52">
        <f>(E16+E17)*20%</f>
        <v>44843.316000000006</v>
      </c>
      <c r="F15" s="52">
        <f>(F16+F17)*20%</f>
        <v>46887.186000000002</v>
      </c>
      <c r="G15" s="52">
        <f>(G16+G17)*20%</f>
        <v>48713.658000000003</v>
      </c>
      <c r="H15" s="23"/>
      <c r="I15" s="16"/>
    </row>
    <row r="16" spans="1:9" s="15" customFormat="1" ht="16.5" x14ac:dyDescent="0.25">
      <c r="A16" s="101"/>
      <c r="B16" s="51" t="s">
        <v>55</v>
      </c>
      <c r="C16" s="51" t="s">
        <v>0</v>
      </c>
      <c r="D16" s="52">
        <v>111908.74</v>
      </c>
      <c r="E16" s="52">
        <v>223817.48</v>
      </c>
      <c r="F16" s="52">
        <v>234020.47</v>
      </c>
      <c r="G16" s="52">
        <v>243137.04</v>
      </c>
      <c r="I16" s="16"/>
    </row>
    <row r="17" spans="1:9" s="15" customFormat="1" ht="16.5" x14ac:dyDescent="0.25">
      <c r="A17" s="101"/>
      <c r="B17" s="51" t="s">
        <v>56</v>
      </c>
      <c r="C17" s="51" t="s">
        <v>0</v>
      </c>
      <c r="D17" s="52">
        <v>0</v>
      </c>
      <c r="E17" s="52">
        <v>399.1</v>
      </c>
      <c r="F17" s="52">
        <v>415.46</v>
      </c>
      <c r="G17" s="52">
        <v>431.25</v>
      </c>
      <c r="I17" s="16"/>
    </row>
    <row r="18" spans="1:9" ht="16.5" x14ac:dyDescent="0.2">
      <c r="A18" s="54" t="s">
        <v>21</v>
      </c>
      <c r="B18" s="51" t="s">
        <v>86</v>
      </c>
      <c r="C18" s="51" t="s">
        <v>0</v>
      </c>
      <c r="D18" s="52">
        <f>D10-D14</f>
        <v>4476.3499999999913</v>
      </c>
      <c r="E18" s="52">
        <f>E10-E14</f>
        <v>8968.6599999999744</v>
      </c>
      <c r="F18" s="52">
        <f>F10-F14</f>
        <v>9377.4400000000023</v>
      </c>
      <c r="G18" s="52">
        <f>G10-G14</f>
        <v>9742.7299999999814</v>
      </c>
    </row>
    <row r="19" spans="1:9" ht="16.5" x14ac:dyDescent="0.2">
      <c r="A19" s="98" t="s">
        <v>36</v>
      </c>
      <c r="B19" s="51" t="s">
        <v>7</v>
      </c>
      <c r="C19" s="51" t="s">
        <v>0</v>
      </c>
      <c r="D19" s="52">
        <f>'Себестоимость разд.2 '!D38</f>
        <v>6179.8408999999992</v>
      </c>
      <c r="E19" s="52">
        <f>'Себестоимость разд.2 '!E38</f>
        <v>13594.667599999999</v>
      </c>
      <c r="F19" s="52">
        <f>'Себестоимость разд.2 '!F38</f>
        <v>13625.167599999997</v>
      </c>
      <c r="G19" s="52">
        <f>'Себестоимость разд.2 '!G38</f>
        <v>13678.487599999999</v>
      </c>
    </row>
    <row r="20" spans="1:9" ht="16.5" x14ac:dyDescent="0.2">
      <c r="A20" s="102"/>
      <c r="B20" s="51" t="s">
        <v>24</v>
      </c>
      <c r="C20" s="51" t="s">
        <v>0</v>
      </c>
      <c r="D20" s="52">
        <f>'Себестоимость разд.2 '!D39</f>
        <v>39.88666666666667</v>
      </c>
      <c r="E20" s="52">
        <f>'Себестоимость разд.2 '!E39</f>
        <v>80.080000000000013</v>
      </c>
      <c r="F20" s="52">
        <f>'Себестоимость разд.2 '!F39</f>
        <v>82.841666666666683</v>
      </c>
      <c r="G20" s="52">
        <f>'Себестоимость разд.2 '!G39</f>
        <v>85.356666666666683</v>
      </c>
    </row>
    <row r="21" spans="1:9" ht="16.5" x14ac:dyDescent="0.2">
      <c r="A21" s="54" t="s">
        <v>37</v>
      </c>
      <c r="B21" s="51" t="s">
        <v>4</v>
      </c>
      <c r="C21" s="51" t="s">
        <v>0</v>
      </c>
      <c r="D21" s="52">
        <f>D18-D19+D20</f>
        <v>-1663.6042333333412</v>
      </c>
      <c r="E21" s="52">
        <f>E18-E19+E20</f>
        <v>-4545.9276000000245</v>
      </c>
      <c r="F21" s="52">
        <f>F18-F19+F20</f>
        <v>-4164.8859333333285</v>
      </c>
      <c r="G21" s="52">
        <f>G18-G19+G20</f>
        <v>-3850.4009333333506</v>
      </c>
    </row>
    <row r="22" spans="1:9" ht="33" x14ac:dyDescent="0.2">
      <c r="A22" s="98" t="s">
        <v>15</v>
      </c>
      <c r="B22" s="51" t="s">
        <v>101</v>
      </c>
      <c r="C22" s="51" t="s">
        <v>0</v>
      </c>
      <c r="D22" s="52">
        <f>D23+D24</f>
        <v>12939.689999999999</v>
      </c>
      <c r="E22" s="52">
        <f>E23+E24</f>
        <v>13966.9</v>
      </c>
      <c r="F22" s="52">
        <f>F23+F24</f>
        <v>11377.29</v>
      </c>
      <c r="G22" s="52">
        <f>G23+G24</f>
        <v>9840.26</v>
      </c>
    </row>
    <row r="23" spans="1:9" ht="14.25" customHeight="1" x14ac:dyDescent="0.2">
      <c r="A23" s="99"/>
      <c r="B23" s="51" t="s">
        <v>90</v>
      </c>
      <c r="C23" s="51" t="s">
        <v>0</v>
      </c>
      <c r="D23" s="52">
        <v>1027.22</v>
      </c>
      <c r="E23" s="52">
        <v>2054.4299999999998</v>
      </c>
      <c r="F23" s="52">
        <v>1992.63</v>
      </c>
      <c r="G23" s="52">
        <v>1898.86</v>
      </c>
      <c r="H23" s="24"/>
    </row>
    <row r="24" spans="1:9" ht="16.5" x14ac:dyDescent="0.2">
      <c r="A24" s="99"/>
      <c r="B24" s="51" t="s">
        <v>91</v>
      </c>
      <c r="C24" s="51" t="s">
        <v>0</v>
      </c>
      <c r="D24" s="52">
        <v>11912.47</v>
      </c>
      <c r="E24" s="52">
        <v>11912.47</v>
      </c>
      <c r="F24" s="52">
        <v>9384.66</v>
      </c>
      <c r="G24" s="52">
        <v>7941.4</v>
      </c>
    </row>
    <row r="25" spans="1:9" ht="33" x14ac:dyDescent="0.2">
      <c r="A25" s="98" t="s">
        <v>16</v>
      </c>
      <c r="B25" s="51" t="s">
        <v>102</v>
      </c>
      <c r="C25" s="51" t="s">
        <v>0</v>
      </c>
      <c r="D25" s="52">
        <f>D26+D27+D28</f>
        <v>333.19</v>
      </c>
      <c r="E25" s="52">
        <f>E26+E27+E28</f>
        <v>670.24</v>
      </c>
      <c r="F25" s="52">
        <f>F26+F27+F28</f>
        <v>671.56</v>
      </c>
      <c r="G25" s="52">
        <f>G26+G27+G28</f>
        <v>674.58999999999992</v>
      </c>
    </row>
    <row r="26" spans="1:9" ht="16.5" x14ac:dyDescent="0.2">
      <c r="A26" s="99"/>
      <c r="B26" s="51" t="s">
        <v>89</v>
      </c>
      <c r="C26" s="51" t="s">
        <v>0</v>
      </c>
      <c r="D26" s="52">
        <v>58.05</v>
      </c>
      <c r="E26" s="52">
        <v>119.97</v>
      </c>
      <c r="F26" s="52">
        <v>121.29</v>
      </c>
      <c r="G26" s="52">
        <v>124.32</v>
      </c>
    </row>
    <row r="27" spans="1:9" ht="16.5" x14ac:dyDescent="0.2">
      <c r="A27" s="99"/>
      <c r="B27" s="51" t="s">
        <v>127</v>
      </c>
      <c r="C27" s="51" t="s">
        <v>0</v>
      </c>
      <c r="D27" s="52">
        <v>260.14</v>
      </c>
      <c r="E27" s="52">
        <v>520.27</v>
      </c>
      <c r="F27" s="52">
        <v>520.27</v>
      </c>
      <c r="G27" s="52">
        <v>520.27</v>
      </c>
    </row>
    <row r="28" spans="1:9" ht="16.5" x14ac:dyDescent="0.2">
      <c r="A28" s="55"/>
      <c r="B28" s="51" t="s">
        <v>134</v>
      </c>
      <c r="C28" s="51" t="s">
        <v>0</v>
      </c>
      <c r="D28" s="52">
        <v>15</v>
      </c>
      <c r="E28" s="52">
        <v>30</v>
      </c>
      <c r="F28" s="52">
        <v>30</v>
      </c>
      <c r="G28" s="52">
        <v>30</v>
      </c>
    </row>
    <row r="29" spans="1:9" ht="16.5" x14ac:dyDescent="0.2">
      <c r="A29" s="54" t="s">
        <v>67</v>
      </c>
      <c r="B29" s="51" t="s">
        <v>5</v>
      </c>
      <c r="C29" s="51" t="s">
        <v>0</v>
      </c>
      <c r="D29" s="52">
        <f>D21+D22-D25</f>
        <v>10942.895766666657</v>
      </c>
      <c r="E29" s="52">
        <f>E21+E22-E25</f>
        <v>8750.7323999999753</v>
      </c>
      <c r="F29" s="52">
        <f>F21+F22-F25</f>
        <v>6540.844066666672</v>
      </c>
      <c r="G29" s="52">
        <f>G21+G22-G25</f>
        <v>5315.2690666666495</v>
      </c>
    </row>
    <row r="30" spans="1:9" ht="49.5" x14ac:dyDescent="0.2">
      <c r="A30" s="98" t="s">
        <v>68</v>
      </c>
      <c r="B30" s="51" t="s">
        <v>103</v>
      </c>
      <c r="C30" s="51" t="s">
        <v>0</v>
      </c>
      <c r="D30" s="52">
        <f>D31+D32</f>
        <v>3591.1072749999944</v>
      </c>
      <c r="E30" s="52">
        <f>E31+E32</f>
        <v>3901.3350999999902</v>
      </c>
      <c r="F30" s="52">
        <f>F31+F32</f>
        <v>3427.8573499999989</v>
      </c>
      <c r="G30" s="52">
        <f>G31+G32</f>
        <v>3192.0065999999906</v>
      </c>
    </row>
    <row r="31" spans="1:9" ht="16.5" x14ac:dyDescent="0.2">
      <c r="A31" s="99"/>
      <c r="B31" s="51" t="s">
        <v>57</v>
      </c>
      <c r="C31" s="51" t="s">
        <v>0</v>
      </c>
      <c r="D31" s="52">
        <f>D29*25%</f>
        <v>2735.7239416666644</v>
      </c>
      <c r="E31" s="52">
        <f>E29*25%</f>
        <v>2187.6830999999938</v>
      </c>
      <c r="F31" s="52">
        <f>F29*25%</f>
        <v>1635.211016666668</v>
      </c>
      <c r="G31" s="52">
        <f>G29*25%</f>
        <v>1328.8172666666624</v>
      </c>
    </row>
    <row r="32" spans="1:9" ht="16.5" x14ac:dyDescent="0.2">
      <c r="A32" s="99"/>
      <c r="B32" s="51" t="s">
        <v>58</v>
      </c>
      <c r="C32" s="51" t="s">
        <v>0</v>
      </c>
      <c r="D32" s="52">
        <f>D11-D15-D20</f>
        <v>855.38333333333014</v>
      </c>
      <c r="E32" s="52">
        <f>E11-E15-E20</f>
        <v>1713.6519999999964</v>
      </c>
      <c r="F32" s="52">
        <f t="shared" ref="F32:G32" si="2">F11-F15-F20</f>
        <v>1792.6463333333309</v>
      </c>
      <c r="G32" s="52">
        <f t="shared" si="2"/>
        <v>1863.1893333333282</v>
      </c>
    </row>
    <row r="33" spans="1:7" ht="16.5" x14ac:dyDescent="0.2">
      <c r="A33" s="54" t="s">
        <v>69</v>
      </c>
      <c r="B33" s="51" t="s">
        <v>6</v>
      </c>
      <c r="C33" s="51" t="s">
        <v>0</v>
      </c>
      <c r="D33" s="52">
        <f>D29-D31</f>
        <v>8207.171824999994</v>
      </c>
      <c r="E33" s="52">
        <f>E29-E31</f>
        <v>6563.0492999999815</v>
      </c>
      <c r="F33" s="52">
        <f>F29-F31</f>
        <v>4905.633050000004</v>
      </c>
      <c r="G33" s="52">
        <f>G29-G31</f>
        <v>3986.4517999999871</v>
      </c>
    </row>
    <row r="34" spans="1:7" ht="49.5" x14ac:dyDescent="0.2">
      <c r="A34" s="54" t="s">
        <v>70</v>
      </c>
      <c r="B34" s="51" t="s">
        <v>42</v>
      </c>
      <c r="C34" s="51" t="s">
        <v>0</v>
      </c>
      <c r="D34" s="52">
        <f>D33*5%</f>
        <v>410.35859124999973</v>
      </c>
      <c r="E34" s="52">
        <f>E33*5%</f>
        <v>328.1524649999991</v>
      </c>
      <c r="F34" s="52">
        <f>F33*5%</f>
        <v>245.28165250000021</v>
      </c>
      <c r="G34" s="52">
        <f>G33*5%</f>
        <v>199.32258999999937</v>
      </c>
    </row>
    <row r="35" spans="1:7" ht="33" x14ac:dyDescent="0.2">
      <c r="A35" s="54" t="s">
        <v>71</v>
      </c>
      <c r="B35" s="51" t="s">
        <v>34</v>
      </c>
      <c r="C35" s="51" t="s">
        <v>0</v>
      </c>
      <c r="D35" s="52">
        <f>D33-D34</f>
        <v>7796.8132337499947</v>
      </c>
      <c r="E35" s="52">
        <f>E33-E34</f>
        <v>6234.8968349999823</v>
      </c>
      <c r="F35" s="52">
        <f>F33-F34</f>
        <v>4660.3513975000042</v>
      </c>
      <c r="G35" s="52">
        <f>G33-G34</f>
        <v>3787.1292099999878</v>
      </c>
    </row>
    <row r="36" spans="1:7" ht="17.25" x14ac:dyDescent="0.3">
      <c r="A36" s="56"/>
      <c r="B36" s="57"/>
      <c r="C36" s="58"/>
      <c r="D36" s="59"/>
      <c r="E36" s="44"/>
      <c r="F36" s="45"/>
      <c r="G36" s="45"/>
    </row>
    <row r="37" spans="1:7" ht="17.25" x14ac:dyDescent="0.3">
      <c r="A37" s="42"/>
      <c r="B37" s="60"/>
      <c r="C37" s="60"/>
      <c r="D37" s="60"/>
      <c r="E37" s="60"/>
      <c r="F37" s="60"/>
      <c r="G37" s="60"/>
    </row>
    <row r="38" spans="1:7" ht="17.25" x14ac:dyDescent="0.3">
      <c r="A38" s="60"/>
      <c r="B38" s="43"/>
      <c r="C38" s="43"/>
      <c r="D38" s="44"/>
      <c r="E38" s="44"/>
      <c r="F38" s="45"/>
      <c r="G38" s="45"/>
    </row>
  </sheetData>
  <mergeCells count="13">
    <mergeCell ref="A25:A27"/>
    <mergeCell ref="A30:A32"/>
    <mergeCell ref="A7:A9"/>
    <mergeCell ref="A14:A17"/>
    <mergeCell ref="A19:A20"/>
    <mergeCell ref="A22:A24"/>
    <mergeCell ref="A10:A13"/>
    <mergeCell ref="A2:G2"/>
    <mergeCell ref="A4:A5"/>
    <mergeCell ref="B4:B5"/>
    <mergeCell ref="C4:C5"/>
    <mergeCell ref="D4:E4"/>
    <mergeCell ref="F4:G4"/>
  </mergeCells>
  <phoneticPr fontId="0" type="noConversion"/>
  <pageMargins left="0.23622047244094491" right="0.15748031496062992" top="0.74803149606299213" bottom="0.55118110236220474" header="0.31496062992125984" footer="0.31496062992125984"/>
  <pageSetup paperSize="9" scale="8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K59"/>
  <sheetViews>
    <sheetView view="pageBreakPreview" zoomScaleNormal="100" zoomScaleSheetLayoutView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J13" sqref="J13"/>
    </sheetView>
  </sheetViews>
  <sheetFormatPr defaultColWidth="12.5703125" defaultRowHeight="41.25" customHeight="1" x14ac:dyDescent="0.2"/>
  <cols>
    <col min="1" max="1" width="8.140625" style="10" customWidth="1"/>
    <col min="2" max="2" width="39.140625" style="11" customWidth="1"/>
    <col min="3" max="3" width="12.5703125" style="11" customWidth="1"/>
    <col min="4" max="4" width="16.140625" style="10" customWidth="1"/>
    <col min="5" max="5" width="16" style="10" customWidth="1"/>
    <col min="6" max="6" width="13.85546875" style="10" customWidth="1"/>
    <col min="7" max="7" width="12.85546875" style="10" customWidth="1"/>
    <col min="8" max="8" width="12.5703125" style="10" hidden="1" customWidth="1"/>
    <col min="9" max="16384" width="12.5703125" style="10"/>
  </cols>
  <sheetData>
    <row r="1" spans="1:10" s="9" customFormat="1" ht="24" customHeight="1" x14ac:dyDescent="0.2">
      <c r="A1" s="105" t="s">
        <v>94</v>
      </c>
      <c r="B1" s="105"/>
      <c r="C1" s="105"/>
      <c r="D1" s="105"/>
      <c r="E1" s="105"/>
      <c r="F1" s="105"/>
      <c r="G1" s="105"/>
    </row>
    <row r="2" spans="1:10" ht="14.25" customHeight="1" x14ac:dyDescent="0.2">
      <c r="A2" s="61"/>
      <c r="B2" s="62"/>
      <c r="C2" s="62"/>
      <c r="D2" s="61"/>
      <c r="E2" s="63"/>
      <c r="F2" s="61"/>
      <c r="G2" s="61"/>
    </row>
    <row r="3" spans="1:10" s="12" customFormat="1" ht="27" customHeight="1" x14ac:dyDescent="0.2">
      <c r="A3" s="106" t="s">
        <v>81</v>
      </c>
      <c r="B3" s="106" t="s">
        <v>1</v>
      </c>
      <c r="C3" s="106" t="s">
        <v>2</v>
      </c>
      <c r="D3" s="106" t="s">
        <v>159</v>
      </c>
      <c r="E3" s="106"/>
      <c r="F3" s="106" t="s">
        <v>33</v>
      </c>
      <c r="G3" s="106"/>
    </row>
    <row r="4" spans="1:10" ht="10.5" hidden="1" customHeight="1" x14ac:dyDescent="0.2">
      <c r="A4" s="106"/>
      <c r="B4" s="106"/>
      <c r="C4" s="106"/>
      <c r="D4" s="64" t="s">
        <v>3</v>
      </c>
      <c r="E4" s="64"/>
      <c r="F4" s="64"/>
      <c r="G4" s="64"/>
    </row>
    <row r="5" spans="1:10" ht="40.5" customHeight="1" x14ac:dyDescent="0.2">
      <c r="A5" s="106"/>
      <c r="B5" s="106"/>
      <c r="C5" s="106"/>
      <c r="D5" s="65" t="s">
        <v>93</v>
      </c>
      <c r="E5" s="66" t="s">
        <v>40</v>
      </c>
      <c r="F5" s="66" t="s">
        <v>148</v>
      </c>
      <c r="G5" s="66" t="s">
        <v>158</v>
      </c>
    </row>
    <row r="6" spans="1:10" s="9" customFormat="1" ht="13.5" customHeight="1" x14ac:dyDescent="0.2">
      <c r="A6" s="64">
        <v>1</v>
      </c>
      <c r="B6" s="67">
        <v>2</v>
      </c>
      <c r="C6" s="64">
        <v>3</v>
      </c>
      <c r="D6" s="67">
        <v>4</v>
      </c>
      <c r="E6" s="64">
        <v>5</v>
      </c>
      <c r="F6" s="67">
        <v>6</v>
      </c>
      <c r="G6" s="64">
        <v>7</v>
      </c>
    </row>
    <row r="7" spans="1:10" ht="33" x14ac:dyDescent="0.25">
      <c r="A7" s="103" t="s">
        <v>38</v>
      </c>
      <c r="B7" s="68" t="s">
        <v>104</v>
      </c>
      <c r="C7" s="69" t="s">
        <v>0</v>
      </c>
      <c r="D7" s="70">
        <f>D10+D11</f>
        <v>111908.74</v>
      </c>
      <c r="E7" s="70">
        <f t="shared" ref="E7:G7" si="0">E10+E11</f>
        <v>224216.58000000002</v>
      </c>
      <c r="F7" s="70">
        <f t="shared" si="0"/>
        <v>234435.93</v>
      </c>
      <c r="G7" s="70">
        <f t="shared" si="0"/>
        <v>243568.29</v>
      </c>
      <c r="H7" s="10" t="b">
        <f>E7='План Реализации разд.1'!E14</f>
        <v>1</v>
      </c>
      <c r="I7" s="10" t="b">
        <f>F7='План Реализации разд.1'!F14</f>
        <v>1</v>
      </c>
      <c r="J7" s="10" t="b">
        <f>G7='План Реализации разд.1'!G14</f>
        <v>1</v>
      </c>
    </row>
    <row r="8" spans="1:10" ht="16.5" x14ac:dyDescent="0.25">
      <c r="A8" s="104"/>
      <c r="B8" s="68" t="s">
        <v>26</v>
      </c>
      <c r="C8" s="69" t="s">
        <v>0</v>
      </c>
      <c r="D8" s="70">
        <f>'План Реализации разд.1'!D15</f>
        <v>22381.748000000003</v>
      </c>
      <c r="E8" s="70">
        <f>'План Реализации разд.1'!E15</f>
        <v>44843.316000000006</v>
      </c>
      <c r="F8" s="70">
        <f>'План Реализации разд.1'!F15</f>
        <v>46887.186000000002</v>
      </c>
      <c r="G8" s="70">
        <f>'План Реализации разд.1'!G15</f>
        <v>48713.658000000003</v>
      </c>
    </row>
    <row r="9" spans="1:10" ht="16.5" x14ac:dyDescent="0.25">
      <c r="A9" s="104"/>
      <c r="B9" s="68" t="s">
        <v>27</v>
      </c>
      <c r="C9" s="69"/>
      <c r="D9" s="65"/>
      <c r="E9" s="70"/>
      <c r="F9" s="70"/>
      <c r="G9" s="70"/>
    </row>
    <row r="10" spans="1:10" ht="16.5" x14ac:dyDescent="0.25">
      <c r="A10" s="104"/>
      <c r="B10" s="71" t="s">
        <v>51</v>
      </c>
      <c r="C10" s="69" t="s">
        <v>0</v>
      </c>
      <c r="D10" s="70">
        <f>'План Реализации разд.1'!D16</f>
        <v>111908.74</v>
      </c>
      <c r="E10" s="70">
        <f>'План Реализации разд.1'!E16</f>
        <v>223817.48</v>
      </c>
      <c r="F10" s="70">
        <f>'План Реализации разд.1'!F16</f>
        <v>234020.47</v>
      </c>
      <c r="G10" s="70">
        <f>'План Реализации разд.1'!G16</f>
        <v>243137.04</v>
      </c>
    </row>
    <row r="11" spans="1:10" ht="16.5" x14ac:dyDescent="0.25">
      <c r="A11" s="104"/>
      <c r="B11" s="71" t="s">
        <v>52</v>
      </c>
      <c r="C11" s="69" t="s">
        <v>0</v>
      </c>
      <c r="D11" s="70">
        <f>'План Реализации разд.1'!D17</f>
        <v>0</v>
      </c>
      <c r="E11" s="70">
        <f>'План Реализации разд.1'!E17</f>
        <v>399.1</v>
      </c>
      <c r="F11" s="70">
        <f>'План Реализации разд.1'!F17</f>
        <v>415.46</v>
      </c>
      <c r="G11" s="70">
        <f>'План Реализации разд.1'!G17</f>
        <v>431.25</v>
      </c>
    </row>
    <row r="12" spans="1:10" ht="49.5" x14ac:dyDescent="0.25">
      <c r="A12" s="72" t="s">
        <v>39</v>
      </c>
      <c r="B12" s="68" t="s">
        <v>35</v>
      </c>
      <c r="C12" s="69" t="s">
        <v>0</v>
      </c>
      <c r="D12" s="70">
        <v>0</v>
      </c>
      <c r="E12" s="70">
        <v>0</v>
      </c>
      <c r="F12" s="70">
        <v>0</v>
      </c>
      <c r="G12" s="70">
        <v>0</v>
      </c>
    </row>
    <row r="13" spans="1:10" ht="16.5" x14ac:dyDescent="0.25">
      <c r="A13" s="72" t="s">
        <v>22</v>
      </c>
      <c r="B13" s="68" t="s">
        <v>8</v>
      </c>
      <c r="C13" s="69" t="s">
        <v>0</v>
      </c>
      <c r="D13" s="70">
        <v>0</v>
      </c>
      <c r="E13" s="70">
        <v>0</v>
      </c>
      <c r="F13" s="70">
        <v>0</v>
      </c>
      <c r="G13" s="70">
        <v>0</v>
      </c>
    </row>
    <row r="14" spans="1:10" ht="16.5" x14ac:dyDescent="0.25">
      <c r="A14" s="72" t="s">
        <v>21</v>
      </c>
      <c r="B14" s="68" t="s">
        <v>9</v>
      </c>
      <c r="C14" s="69" t="s">
        <v>0</v>
      </c>
      <c r="D14" s="70">
        <v>4067.95</v>
      </c>
      <c r="E14" s="70">
        <v>8663.7999999999993</v>
      </c>
      <c r="F14" s="70">
        <v>8663.7999999999993</v>
      </c>
      <c r="G14" s="70">
        <v>8663.7999999999993</v>
      </c>
    </row>
    <row r="15" spans="1:10" ht="16.5" x14ac:dyDescent="0.25">
      <c r="A15" s="72" t="s">
        <v>36</v>
      </c>
      <c r="B15" s="68" t="s">
        <v>10</v>
      </c>
      <c r="C15" s="69" t="s">
        <v>0</v>
      </c>
      <c r="D15" s="70">
        <f>(D14*30.2%)+((D29+D33)*30%)</f>
        <v>1277.1208999999999</v>
      </c>
      <c r="E15" s="70">
        <f>(E14*30.2%)+((E29+E33+115)*30%)</f>
        <v>2748.1675999999993</v>
      </c>
      <c r="F15" s="70">
        <f t="shared" ref="F15:G15" si="1">(F14*30.2%)+((F29+F33+115)*30%)</f>
        <v>2748.1675999999993</v>
      </c>
      <c r="G15" s="70">
        <f t="shared" si="1"/>
        <v>2748.1675999999993</v>
      </c>
    </row>
    <row r="16" spans="1:10" ht="16.5" x14ac:dyDescent="0.25">
      <c r="A16" s="72" t="s">
        <v>37</v>
      </c>
      <c r="B16" s="68" t="s">
        <v>11</v>
      </c>
      <c r="C16" s="69" t="s">
        <v>0</v>
      </c>
      <c r="D16" s="70">
        <v>0</v>
      </c>
      <c r="E16" s="70">
        <v>0</v>
      </c>
      <c r="F16" s="70">
        <v>0</v>
      </c>
      <c r="G16" s="70">
        <v>0</v>
      </c>
    </row>
    <row r="17" spans="1:11" ht="16.5" x14ac:dyDescent="0.25">
      <c r="A17" s="72" t="s">
        <v>15</v>
      </c>
      <c r="B17" s="68" t="s">
        <v>12</v>
      </c>
      <c r="C17" s="69" t="s">
        <v>0</v>
      </c>
      <c r="D17" s="70">
        <v>0</v>
      </c>
      <c r="E17" s="70">
        <f>SUM(D17:D17)</f>
        <v>0</v>
      </c>
      <c r="F17" s="70">
        <v>0</v>
      </c>
      <c r="G17" s="70">
        <v>0</v>
      </c>
    </row>
    <row r="18" spans="1:11" ht="33" x14ac:dyDescent="0.25">
      <c r="A18" s="72" t="s">
        <v>16</v>
      </c>
      <c r="B18" s="68" t="s">
        <v>13</v>
      </c>
      <c r="C18" s="69" t="s">
        <v>0</v>
      </c>
      <c r="D18" s="70">
        <v>0</v>
      </c>
      <c r="E18" s="70">
        <f>SUM(D18:D18)</f>
        <v>0</v>
      </c>
      <c r="F18" s="70">
        <v>0</v>
      </c>
      <c r="G18" s="70">
        <v>0</v>
      </c>
    </row>
    <row r="19" spans="1:11" ht="49.5" x14ac:dyDescent="0.25">
      <c r="A19" s="107" t="s">
        <v>67</v>
      </c>
      <c r="B19" s="68" t="s">
        <v>105</v>
      </c>
      <c r="C19" s="69" t="s">
        <v>0</v>
      </c>
      <c r="D19" s="70">
        <f>D20</f>
        <v>0</v>
      </c>
      <c r="E19" s="70">
        <f>E20</f>
        <v>264.41000000000003</v>
      </c>
      <c r="F19" s="70">
        <f>F20</f>
        <v>252.97</v>
      </c>
      <c r="G19" s="70">
        <f>G20</f>
        <v>241.52</v>
      </c>
    </row>
    <row r="20" spans="1:11" ht="16.5" x14ac:dyDescent="0.25">
      <c r="A20" s="107"/>
      <c r="B20" s="68" t="s">
        <v>87</v>
      </c>
      <c r="C20" s="69" t="s">
        <v>0</v>
      </c>
      <c r="D20" s="70">
        <v>0</v>
      </c>
      <c r="E20" s="70">
        <v>264.41000000000003</v>
      </c>
      <c r="F20" s="70">
        <v>252.97</v>
      </c>
      <c r="G20" s="70">
        <v>241.52</v>
      </c>
    </row>
    <row r="21" spans="1:11" ht="33" x14ac:dyDescent="0.25">
      <c r="A21" s="72" t="s">
        <v>68</v>
      </c>
      <c r="B21" s="68" t="s">
        <v>41</v>
      </c>
      <c r="C21" s="69" t="s">
        <v>0</v>
      </c>
      <c r="D21" s="70">
        <v>0</v>
      </c>
      <c r="E21" s="70">
        <f>SUM(D21:D21)</f>
        <v>0</v>
      </c>
      <c r="F21" s="70">
        <v>0</v>
      </c>
      <c r="G21" s="70">
        <v>0</v>
      </c>
    </row>
    <row r="22" spans="1:11" ht="14.25" customHeight="1" x14ac:dyDescent="0.25">
      <c r="A22" s="103" t="s">
        <v>69</v>
      </c>
      <c r="B22" s="68" t="s">
        <v>106</v>
      </c>
      <c r="C22" s="69" t="s">
        <v>0</v>
      </c>
      <c r="D22" s="70">
        <f>SUM(D23:D35)</f>
        <v>834.77</v>
      </c>
      <c r="E22" s="70">
        <f>SUM(E23:E35)</f>
        <v>1918.2900000000002</v>
      </c>
      <c r="F22" s="70">
        <f>SUM(F23:F35)</f>
        <v>1960.23</v>
      </c>
      <c r="G22" s="70">
        <f>SUM(G23:G35)</f>
        <v>2025</v>
      </c>
    </row>
    <row r="23" spans="1:11" ht="33" x14ac:dyDescent="0.25">
      <c r="A23" s="104"/>
      <c r="B23" s="68" t="s">
        <v>75</v>
      </c>
      <c r="C23" s="69" t="s">
        <v>0</v>
      </c>
      <c r="D23" s="70">
        <v>54.82</v>
      </c>
      <c r="E23" s="70">
        <v>109.64</v>
      </c>
      <c r="F23" s="70">
        <v>113.45</v>
      </c>
      <c r="G23" s="70">
        <v>117.4</v>
      </c>
    </row>
    <row r="24" spans="1:11" ht="16.5" x14ac:dyDescent="0.25">
      <c r="A24" s="104"/>
      <c r="B24" s="68" t="s">
        <v>59</v>
      </c>
      <c r="C24" s="69" t="s">
        <v>0</v>
      </c>
      <c r="D24" s="70">
        <v>52.5</v>
      </c>
      <c r="E24" s="70">
        <v>105.1</v>
      </c>
      <c r="F24" s="70">
        <v>105.1</v>
      </c>
      <c r="G24" s="70">
        <v>105.1</v>
      </c>
    </row>
    <row r="25" spans="1:11" ht="16.5" x14ac:dyDescent="0.25">
      <c r="A25" s="104"/>
      <c r="B25" s="68" t="s">
        <v>154</v>
      </c>
      <c r="C25" s="69" t="s">
        <v>0</v>
      </c>
      <c r="D25" s="70">
        <v>118</v>
      </c>
      <c r="E25" s="70">
        <v>237.99</v>
      </c>
      <c r="F25" s="70">
        <v>247.27</v>
      </c>
      <c r="G25" s="70">
        <v>257.41000000000003</v>
      </c>
    </row>
    <row r="26" spans="1:11" ht="33" x14ac:dyDescent="0.25">
      <c r="A26" s="104"/>
      <c r="B26" s="68" t="s">
        <v>60</v>
      </c>
      <c r="C26" s="69" t="s">
        <v>0</v>
      </c>
      <c r="D26" s="70">
        <v>0</v>
      </c>
      <c r="E26" s="70">
        <v>99.73</v>
      </c>
      <c r="F26" s="70">
        <v>96.68</v>
      </c>
      <c r="G26" s="70">
        <v>116.11</v>
      </c>
    </row>
    <row r="27" spans="1:11" ht="33" x14ac:dyDescent="0.25">
      <c r="A27" s="104"/>
      <c r="B27" s="68" t="s">
        <v>129</v>
      </c>
      <c r="C27" s="69" t="s">
        <v>0</v>
      </c>
      <c r="D27" s="70">
        <v>159</v>
      </c>
      <c r="E27" s="70">
        <v>319.22000000000003</v>
      </c>
      <c r="F27" s="70">
        <v>330.4</v>
      </c>
      <c r="G27" s="70">
        <v>341.96</v>
      </c>
      <c r="H27" s="13"/>
      <c r="I27" s="13"/>
      <c r="J27" s="13"/>
      <c r="K27" s="13"/>
    </row>
    <row r="28" spans="1:11" ht="33" x14ac:dyDescent="0.25">
      <c r="A28" s="104"/>
      <c r="B28" s="68" t="s">
        <v>130</v>
      </c>
      <c r="C28" s="69" t="s">
        <v>0</v>
      </c>
      <c r="D28" s="70">
        <v>33</v>
      </c>
      <c r="E28" s="70">
        <v>66</v>
      </c>
      <c r="F28" s="70">
        <v>66</v>
      </c>
      <c r="G28" s="70">
        <v>66</v>
      </c>
      <c r="H28" s="13"/>
      <c r="I28" s="13"/>
      <c r="J28" s="13"/>
      <c r="K28" s="13"/>
    </row>
    <row r="29" spans="1:11" ht="16.5" x14ac:dyDescent="0.25">
      <c r="A29" s="104"/>
      <c r="B29" s="68" t="s">
        <v>131</v>
      </c>
      <c r="C29" s="69" t="s">
        <v>0</v>
      </c>
      <c r="D29" s="70">
        <v>72</v>
      </c>
      <c r="E29" s="70">
        <v>144</v>
      </c>
      <c r="F29" s="70">
        <v>144</v>
      </c>
      <c r="G29" s="70">
        <v>144</v>
      </c>
      <c r="H29" s="13"/>
      <c r="I29" s="13"/>
      <c r="J29" s="13"/>
      <c r="K29" s="13"/>
    </row>
    <row r="30" spans="1:11" ht="16.5" x14ac:dyDescent="0.25">
      <c r="A30" s="104"/>
      <c r="B30" s="68" t="s">
        <v>132</v>
      </c>
      <c r="C30" s="69" t="s">
        <v>0</v>
      </c>
      <c r="D30" s="70">
        <v>5</v>
      </c>
      <c r="E30" s="70">
        <v>10.51</v>
      </c>
      <c r="F30" s="70">
        <v>10.94</v>
      </c>
      <c r="G30" s="70">
        <v>11.33</v>
      </c>
      <c r="H30" s="13"/>
      <c r="I30" s="13"/>
      <c r="J30" s="13"/>
      <c r="K30" s="13"/>
    </row>
    <row r="31" spans="1:11" ht="16.5" x14ac:dyDescent="0.25">
      <c r="A31" s="104"/>
      <c r="B31" s="68" t="s">
        <v>133</v>
      </c>
      <c r="C31" s="69" t="s">
        <v>0</v>
      </c>
      <c r="D31" s="70">
        <v>43.45</v>
      </c>
      <c r="E31" s="70">
        <v>130.36000000000001</v>
      </c>
      <c r="F31" s="70">
        <v>137.88999999999999</v>
      </c>
      <c r="G31" s="70">
        <v>146.05000000000001</v>
      </c>
    </row>
    <row r="32" spans="1:11" ht="33" x14ac:dyDescent="0.25">
      <c r="A32" s="104"/>
      <c r="B32" s="68" t="s">
        <v>147</v>
      </c>
      <c r="C32" s="69" t="s">
        <v>0</v>
      </c>
      <c r="D32" s="70">
        <v>132</v>
      </c>
      <c r="E32" s="70">
        <v>265.74</v>
      </c>
      <c r="F32" s="70">
        <v>278.5</v>
      </c>
      <c r="G32" s="70">
        <v>289.64</v>
      </c>
      <c r="H32" s="10" t="s">
        <v>145</v>
      </c>
    </row>
    <row r="33" spans="1:9" ht="33" x14ac:dyDescent="0.25">
      <c r="A33" s="104"/>
      <c r="B33" s="68" t="s">
        <v>142</v>
      </c>
      <c r="C33" s="69" t="s">
        <v>0</v>
      </c>
      <c r="D33" s="70">
        <v>90</v>
      </c>
      <c r="E33" s="70">
        <v>180</v>
      </c>
      <c r="F33" s="70">
        <v>180</v>
      </c>
      <c r="G33" s="70">
        <v>180</v>
      </c>
    </row>
    <row r="34" spans="1:9" ht="16.5" x14ac:dyDescent="0.25">
      <c r="A34" s="104"/>
      <c r="B34" s="68" t="s">
        <v>143</v>
      </c>
      <c r="C34" s="69" t="s">
        <v>0</v>
      </c>
      <c r="D34" s="70">
        <v>75</v>
      </c>
      <c r="E34" s="70">
        <v>75</v>
      </c>
      <c r="F34" s="70">
        <v>75</v>
      </c>
      <c r="G34" s="70">
        <v>75</v>
      </c>
    </row>
    <row r="35" spans="1:9" ht="16.5" x14ac:dyDescent="0.25">
      <c r="A35" s="104"/>
      <c r="B35" s="68" t="s">
        <v>153</v>
      </c>
      <c r="C35" s="69" t="s">
        <v>0</v>
      </c>
      <c r="D35" s="70">
        <v>0</v>
      </c>
      <c r="E35" s="70">
        <v>175</v>
      </c>
      <c r="F35" s="70">
        <v>175</v>
      </c>
      <c r="G35" s="70">
        <v>175</v>
      </c>
    </row>
    <row r="36" spans="1:9" ht="30.75" customHeight="1" x14ac:dyDescent="0.25">
      <c r="A36" s="107" t="s">
        <v>70</v>
      </c>
      <c r="B36" s="68" t="s">
        <v>107</v>
      </c>
      <c r="C36" s="69" t="s">
        <v>0</v>
      </c>
      <c r="D36" s="70">
        <f>D37+D38</f>
        <v>118088.5809</v>
      </c>
      <c r="E36" s="70">
        <f>E37+E38</f>
        <v>237811.2476</v>
      </c>
      <c r="F36" s="70">
        <f>F37+F38</f>
        <v>248061.09759999998</v>
      </c>
      <c r="G36" s="70">
        <f>G37+G38</f>
        <v>257246.7776</v>
      </c>
    </row>
    <row r="37" spans="1:9" ht="16.5" x14ac:dyDescent="0.25">
      <c r="A37" s="107"/>
      <c r="B37" s="68" t="s">
        <v>61</v>
      </c>
      <c r="C37" s="69" t="s">
        <v>0</v>
      </c>
      <c r="D37" s="70">
        <f>D7</f>
        <v>111908.74</v>
      </c>
      <c r="E37" s="70">
        <f>E7</f>
        <v>224216.58000000002</v>
      </c>
      <c r="F37" s="70">
        <f>F7</f>
        <v>234435.93</v>
      </c>
      <c r="G37" s="70">
        <f>G7</f>
        <v>243568.29</v>
      </c>
    </row>
    <row r="38" spans="1:9" ht="16.5" x14ac:dyDescent="0.25">
      <c r="A38" s="107"/>
      <c r="B38" s="68" t="s">
        <v>62</v>
      </c>
      <c r="C38" s="69" t="s">
        <v>0</v>
      </c>
      <c r="D38" s="70">
        <f>D12+D13+D14+D15+D16+D17+D18+D19+D21+D22</f>
        <v>6179.8408999999992</v>
      </c>
      <c r="E38" s="70">
        <f>E12+E13+E14+E15+E16+E17+E18+E19+E21+E22</f>
        <v>13594.667599999999</v>
      </c>
      <c r="F38" s="70">
        <f>F12+F13+F14+F15+F16+F17+F18+F19+F21+F22</f>
        <v>13625.167599999997</v>
      </c>
      <c r="G38" s="70">
        <f>G12+G13+G14+G15+G16+G17+G18+G19+G21+G22</f>
        <v>13678.487599999999</v>
      </c>
    </row>
    <row r="39" spans="1:9" ht="16.5" x14ac:dyDescent="0.25">
      <c r="A39" s="107"/>
      <c r="B39" s="68" t="s">
        <v>24</v>
      </c>
      <c r="C39" s="69" t="s">
        <v>0</v>
      </c>
      <c r="D39" s="70">
        <f>(D23+D24+D32)/1.2*20%</f>
        <v>39.88666666666667</v>
      </c>
      <c r="E39" s="70">
        <f t="shared" ref="E39:G39" si="2">(E23+E24+E32)/1.2*20%</f>
        <v>80.080000000000013</v>
      </c>
      <c r="F39" s="70">
        <f t="shared" si="2"/>
        <v>82.841666666666683</v>
      </c>
      <c r="G39" s="70">
        <f t="shared" si="2"/>
        <v>85.356666666666683</v>
      </c>
      <c r="H39" s="14"/>
      <c r="I39" s="14"/>
    </row>
    <row r="40" spans="1:9" ht="16.5" x14ac:dyDescent="0.25">
      <c r="A40" s="72"/>
      <c r="B40" s="68" t="s">
        <v>14</v>
      </c>
      <c r="C40" s="69"/>
      <c r="D40" s="70"/>
      <c r="E40" s="70"/>
      <c r="F40" s="70"/>
      <c r="G40" s="70"/>
    </row>
    <row r="41" spans="1:9" ht="49.5" x14ac:dyDescent="0.25">
      <c r="A41" s="107" t="s">
        <v>71</v>
      </c>
      <c r="B41" s="68" t="s">
        <v>108</v>
      </c>
      <c r="C41" s="69" t="s">
        <v>0</v>
      </c>
      <c r="D41" s="70">
        <f>D42+D43</f>
        <v>116385.09</v>
      </c>
      <c r="E41" s="70">
        <f t="shared" ref="E41:G41" si="3">E42+E43</f>
        <v>233185.24</v>
      </c>
      <c r="F41" s="70">
        <f t="shared" si="3"/>
        <v>243813.37</v>
      </c>
      <c r="G41" s="70">
        <f t="shared" si="3"/>
        <v>253311.02</v>
      </c>
      <c r="H41" s="10" t="b">
        <f>D41='План Реализации разд.1'!D10</f>
        <v>1</v>
      </c>
      <c r="I41" s="10" t="b">
        <f>E41='План Реализации разд.1'!E10</f>
        <v>1</v>
      </c>
    </row>
    <row r="42" spans="1:9" ht="16.5" x14ac:dyDescent="0.25">
      <c r="A42" s="107"/>
      <c r="B42" s="68" t="s">
        <v>63</v>
      </c>
      <c r="C42" s="69" t="s">
        <v>0</v>
      </c>
      <c r="D42" s="70">
        <f>'План Реализации разд.1'!D12</f>
        <v>116385.09</v>
      </c>
      <c r="E42" s="70">
        <f>'План Реализации разд.1'!E12</f>
        <v>232770.18</v>
      </c>
      <c r="F42" s="70">
        <f>'План Реализации разд.1'!F12</f>
        <v>243381.29</v>
      </c>
      <c r="G42" s="70">
        <f>'План Реализации разд.1'!G12</f>
        <v>252862.52</v>
      </c>
    </row>
    <row r="43" spans="1:9" ht="16.5" x14ac:dyDescent="0.25">
      <c r="A43" s="107"/>
      <c r="B43" s="68" t="s">
        <v>64</v>
      </c>
      <c r="C43" s="69" t="s">
        <v>0</v>
      </c>
      <c r="D43" s="70">
        <f>'План Реализации разд.1'!D13</f>
        <v>0</v>
      </c>
      <c r="E43" s="70">
        <f>'План Реализации разд.1'!E13</f>
        <v>415.06</v>
      </c>
      <c r="F43" s="70">
        <f>'План Реализации разд.1'!F13</f>
        <v>432.08</v>
      </c>
      <c r="G43" s="70">
        <f>'План Реализации разд.1'!G13</f>
        <v>448.5</v>
      </c>
    </row>
    <row r="44" spans="1:9" ht="49.5" x14ac:dyDescent="0.25">
      <c r="A44" s="107" t="s">
        <v>74</v>
      </c>
      <c r="B44" s="68" t="s">
        <v>109</v>
      </c>
      <c r="C44" s="69" t="s">
        <v>43</v>
      </c>
      <c r="D44" s="70"/>
      <c r="E44" s="70"/>
      <c r="F44" s="70"/>
      <c r="G44" s="70"/>
    </row>
    <row r="45" spans="1:9" ht="16.5" x14ac:dyDescent="0.25">
      <c r="A45" s="107"/>
      <c r="B45" s="68" t="s">
        <v>65</v>
      </c>
      <c r="C45" s="69" t="s">
        <v>43</v>
      </c>
      <c r="D45" s="70">
        <f>D10/D42</f>
        <v>0.96153845823378248</v>
      </c>
      <c r="E45" s="70">
        <f>E10/E42</f>
        <v>0.96153845823378248</v>
      </c>
      <c r="F45" s="70">
        <f>F10/F42</f>
        <v>0.96153845679756234</v>
      </c>
      <c r="G45" s="70">
        <f>G10/G42</f>
        <v>0.96153846762264339</v>
      </c>
    </row>
    <row r="46" spans="1:9" ht="16.5" x14ac:dyDescent="0.25">
      <c r="A46" s="107"/>
      <c r="B46" s="68" t="s">
        <v>66</v>
      </c>
      <c r="C46" s="69" t="s">
        <v>43</v>
      </c>
      <c r="D46" s="70"/>
      <c r="E46" s="70">
        <f>E11/E43</f>
        <v>0.96154772803931965</v>
      </c>
      <c r="F46" s="70">
        <f>F11/F43</f>
        <v>0.96153490094426952</v>
      </c>
      <c r="G46" s="70">
        <f>G11/G43</f>
        <v>0.96153846153846156</v>
      </c>
    </row>
    <row r="47" spans="1:9" ht="41.25" customHeight="1" x14ac:dyDescent="0.2">
      <c r="A47" s="61"/>
      <c r="B47" s="62"/>
      <c r="C47" s="62"/>
      <c r="D47" s="61"/>
      <c r="E47" s="61"/>
      <c r="F47" s="61"/>
      <c r="G47" s="61"/>
    </row>
    <row r="48" spans="1:9" ht="41.25" customHeight="1" x14ac:dyDescent="0.2">
      <c r="A48" s="61"/>
      <c r="B48" s="62"/>
      <c r="C48" s="62"/>
      <c r="D48" s="61"/>
      <c r="E48" s="61"/>
      <c r="F48" s="61"/>
      <c r="G48" s="61"/>
    </row>
    <row r="49" spans="1:7" ht="41.25" customHeight="1" x14ac:dyDescent="0.2">
      <c r="A49" s="61"/>
      <c r="B49" s="62"/>
      <c r="C49" s="62"/>
      <c r="D49" s="61"/>
      <c r="E49" s="61"/>
      <c r="F49" s="61"/>
      <c r="G49" s="61"/>
    </row>
    <row r="50" spans="1:7" ht="41.25" customHeight="1" x14ac:dyDescent="0.2">
      <c r="A50" s="61"/>
      <c r="B50" s="62"/>
      <c r="C50" s="62"/>
      <c r="D50" s="61"/>
      <c r="E50" s="61"/>
      <c r="F50" s="61"/>
      <c r="G50" s="61"/>
    </row>
    <row r="51" spans="1:7" ht="41.25" customHeight="1" x14ac:dyDescent="0.2">
      <c r="A51" s="61"/>
      <c r="B51" s="62"/>
      <c r="C51" s="62"/>
      <c r="D51" s="61"/>
      <c r="E51" s="61"/>
      <c r="F51" s="61"/>
      <c r="G51" s="61"/>
    </row>
    <row r="52" spans="1:7" ht="41.25" customHeight="1" x14ac:dyDescent="0.2">
      <c r="A52" s="61"/>
      <c r="B52" s="62"/>
      <c r="C52" s="62"/>
      <c r="D52" s="61"/>
      <c r="E52" s="61"/>
      <c r="F52" s="61"/>
      <c r="G52" s="61"/>
    </row>
    <row r="53" spans="1:7" ht="41.25" customHeight="1" x14ac:dyDescent="0.2">
      <c r="A53" s="61"/>
      <c r="B53" s="62"/>
      <c r="C53" s="62"/>
      <c r="D53" s="61"/>
      <c r="E53" s="61"/>
      <c r="F53" s="61"/>
      <c r="G53" s="61"/>
    </row>
    <row r="54" spans="1:7" ht="41.25" customHeight="1" x14ac:dyDescent="0.2">
      <c r="A54" s="61"/>
      <c r="B54" s="62"/>
      <c r="C54" s="62"/>
      <c r="D54" s="61"/>
      <c r="E54" s="61"/>
      <c r="F54" s="61"/>
      <c r="G54" s="61"/>
    </row>
    <row r="55" spans="1:7" ht="41.25" customHeight="1" x14ac:dyDescent="0.2">
      <c r="A55" s="61"/>
      <c r="B55" s="62"/>
      <c r="C55" s="62"/>
      <c r="D55" s="61"/>
      <c r="E55" s="61"/>
      <c r="F55" s="61"/>
      <c r="G55" s="61"/>
    </row>
    <row r="56" spans="1:7" ht="41.25" customHeight="1" x14ac:dyDescent="0.2">
      <c r="A56" s="61"/>
      <c r="B56" s="62"/>
      <c r="C56" s="62"/>
      <c r="D56" s="61"/>
      <c r="E56" s="61"/>
      <c r="F56" s="61"/>
      <c r="G56" s="61"/>
    </row>
    <row r="57" spans="1:7" ht="41.25" customHeight="1" x14ac:dyDescent="0.2">
      <c r="A57" s="61"/>
      <c r="B57" s="62"/>
      <c r="C57" s="62"/>
      <c r="D57" s="61"/>
      <c r="E57" s="61"/>
      <c r="F57" s="61"/>
      <c r="G57" s="61"/>
    </row>
    <row r="58" spans="1:7" ht="41.25" customHeight="1" x14ac:dyDescent="0.2">
      <c r="A58" s="61"/>
      <c r="B58" s="62"/>
      <c r="C58" s="62"/>
      <c r="D58" s="61"/>
      <c r="E58" s="61"/>
      <c r="F58" s="61"/>
      <c r="G58" s="61"/>
    </row>
    <row r="59" spans="1:7" ht="41.25" customHeight="1" x14ac:dyDescent="0.2">
      <c r="A59" s="61"/>
      <c r="B59" s="62"/>
      <c r="C59" s="62"/>
      <c r="D59" s="61"/>
      <c r="E59" s="61"/>
      <c r="F59" s="61"/>
      <c r="G59" s="61"/>
    </row>
  </sheetData>
  <mergeCells count="12">
    <mergeCell ref="A36:A39"/>
    <mergeCell ref="A19:A20"/>
    <mergeCell ref="A44:A46"/>
    <mergeCell ref="A41:A43"/>
    <mergeCell ref="A22:A35"/>
    <mergeCell ref="A7:A11"/>
    <mergeCell ref="A1:G1"/>
    <mergeCell ref="A3:A5"/>
    <mergeCell ref="B3:B5"/>
    <mergeCell ref="C3:C5"/>
    <mergeCell ref="D3:E3"/>
    <mergeCell ref="F3:G3"/>
  </mergeCells>
  <phoneticPr fontId="0" type="noConversion"/>
  <pageMargins left="0.51181102362204722" right="0.15748031496062992" top="0.74803149606299213" bottom="0.15748031496062992" header="0.43307086614173229" footer="0.31496062992125984"/>
  <pageSetup paperSize="9" scale="74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58F6F2"/>
    <pageSetUpPr fitToPage="1"/>
  </sheetPr>
  <dimension ref="A2:J22"/>
  <sheetViews>
    <sheetView view="pageBreakPreview" zoomScaleNormal="100" zoomScaleSheetLayoutView="100" workbookViewId="0">
      <pane xSplit="2" ySplit="7" topLeftCell="C8" activePane="bottomRight" state="frozen"/>
      <selection pane="topRight" activeCell="C1" sqref="C1"/>
      <selection pane="bottomLeft" activeCell="A8" sqref="A8"/>
      <selection pane="bottomRight" sqref="A1:XFD1048576"/>
    </sheetView>
  </sheetViews>
  <sheetFormatPr defaultRowHeight="16.5" x14ac:dyDescent="0.25"/>
  <cols>
    <col min="1" max="1" width="6.7109375" style="73" customWidth="1"/>
    <col min="2" max="2" width="30.42578125" style="73" customWidth="1"/>
    <col min="3" max="10" width="12.7109375" style="73" bestFit="1" customWidth="1"/>
    <col min="11" max="16384" width="9.140625" style="73"/>
  </cols>
  <sheetData>
    <row r="2" spans="1:10" x14ac:dyDescent="0.25">
      <c r="A2" s="108" t="s">
        <v>97</v>
      </c>
      <c r="B2" s="108"/>
      <c r="C2" s="108"/>
      <c r="D2" s="108"/>
      <c r="E2" s="108"/>
      <c r="F2" s="108"/>
      <c r="G2" s="108"/>
      <c r="H2" s="108"/>
      <c r="I2" s="108"/>
      <c r="J2" s="108"/>
    </row>
    <row r="3" spans="1:10" x14ac:dyDescent="0.25">
      <c r="A3" s="109" t="s">
        <v>82</v>
      </c>
      <c r="B3" s="109"/>
      <c r="C3" s="109"/>
      <c r="D3" s="109"/>
      <c r="E3" s="109"/>
      <c r="F3" s="109"/>
      <c r="G3" s="109"/>
      <c r="H3" s="109"/>
      <c r="I3" s="109"/>
      <c r="J3" s="109"/>
    </row>
    <row r="4" spans="1:10" ht="14.25" customHeight="1" x14ac:dyDescent="0.25">
      <c r="A4" s="118" t="s">
        <v>83</v>
      </c>
      <c r="B4" s="121" t="s">
        <v>1</v>
      </c>
      <c r="C4" s="113" t="s">
        <v>157</v>
      </c>
      <c r="D4" s="114"/>
      <c r="E4" s="114"/>
      <c r="F4" s="115"/>
      <c r="G4" s="124" t="s">
        <v>148</v>
      </c>
      <c r="H4" s="125"/>
      <c r="I4" s="110" t="s">
        <v>158</v>
      </c>
      <c r="J4" s="110"/>
    </row>
    <row r="5" spans="1:10" x14ac:dyDescent="0.25">
      <c r="A5" s="119"/>
      <c r="B5" s="122"/>
      <c r="C5" s="111" t="s">
        <v>95</v>
      </c>
      <c r="D5" s="112"/>
      <c r="E5" s="111" t="s">
        <v>96</v>
      </c>
      <c r="F5" s="112"/>
      <c r="G5" s="126"/>
      <c r="H5" s="127"/>
      <c r="I5" s="110"/>
      <c r="J5" s="110"/>
    </row>
    <row r="6" spans="1:10" ht="33" x14ac:dyDescent="0.25">
      <c r="A6" s="120"/>
      <c r="B6" s="123"/>
      <c r="C6" s="74" t="s">
        <v>84</v>
      </c>
      <c r="D6" s="74" t="s">
        <v>85</v>
      </c>
      <c r="E6" s="74" t="s">
        <v>84</v>
      </c>
      <c r="F6" s="74" t="s">
        <v>85</v>
      </c>
      <c r="G6" s="74" t="s">
        <v>84</v>
      </c>
      <c r="H6" s="74" t="s">
        <v>85</v>
      </c>
      <c r="I6" s="74" t="s">
        <v>84</v>
      </c>
      <c r="J6" s="74" t="s">
        <v>85</v>
      </c>
    </row>
    <row r="7" spans="1:10" x14ac:dyDescent="0.25">
      <c r="A7" s="75">
        <v>1</v>
      </c>
      <c r="B7" s="76">
        <v>2</v>
      </c>
      <c r="C7" s="75">
        <v>3</v>
      </c>
      <c r="D7" s="76">
        <v>4</v>
      </c>
      <c r="E7" s="75">
        <v>5</v>
      </c>
      <c r="F7" s="76">
        <v>6</v>
      </c>
      <c r="G7" s="75">
        <v>7</v>
      </c>
      <c r="H7" s="76">
        <v>8</v>
      </c>
      <c r="I7" s="75">
        <v>9</v>
      </c>
      <c r="J7" s="76">
        <v>10</v>
      </c>
    </row>
    <row r="8" spans="1:10" ht="49.5" x14ac:dyDescent="0.25">
      <c r="A8" s="116">
        <v>1</v>
      </c>
      <c r="B8" s="77" t="s">
        <v>110</v>
      </c>
      <c r="C8" s="78">
        <v>329151.18</v>
      </c>
      <c r="D8" s="78">
        <f>327000+D9+D10+D11+9.14</f>
        <v>327436.83</v>
      </c>
      <c r="E8" s="78">
        <f>327000+E9+E10+E11+9.14</f>
        <v>327436.83</v>
      </c>
      <c r="F8" s="78">
        <f>327000+9+2+F11</f>
        <v>328013.83246499998</v>
      </c>
      <c r="G8" s="78">
        <f>F8</f>
        <v>328013.83246499998</v>
      </c>
      <c r="H8" s="78">
        <f>327000+9+2+H11</f>
        <v>327901.81165250001</v>
      </c>
      <c r="I8" s="78">
        <f>H8</f>
        <v>327901.81165250001</v>
      </c>
      <c r="J8" s="78">
        <f>327000+2+10+J11</f>
        <v>327846.09259000001</v>
      </c>
    </row>
    <row r="9" spans="1:10" ht="33" x14ac:dyDescent="0.25">
      <c r="A9" s="117"/>
      <c r="B9" s="77" t="s">
        <v>111</v>
      </c>
      <c r="C9" s="78">
        <v>0</v>
      </c>
      <c r="D9" s="78">
        <v>0</v>
      </c>
      <c r="E9" s="78">
        <f t="shared" ref="E9:E15" si="0">D9</f>
        <v>0</v>
      </c>
      <c r="F9" s="78">
        <v>0</v>
      </c>
      <c r="G9" s="78">
        <v>0</v>
      </c>
      <c r="H9" s="78">
        <v>0</v>
      </c>
      <c r="I9" s="78">
        <v>0</v>
      </c>
      <c r="J9" s="78">
        <v>0</v>
      </c>
    </row>
    <row r="10" spans="1:10" ht="49.5" x14ac:dyDescent="0.25">
      <c r="A10" s="117"/>
      <c r="B10" s="77" t="s">
        <v>112</v>
      </c>
      <c r="C10" s="78">
        <v>0</v>
      </c>
      <c r="D10" s="78">
        <v>0</v>
      </c>
      <c r="E10" s="78">
        <f t="shared" si="0"/>
        <v>0</v>
      </c>
      <c r="F10" s="78">
        <v>0</v>
      </c>
      <c r="G10" s="78">
        <v>0</v>
      </c>
      <c r="H10" s="78">
        <v>0</v>
      </c>
      <c r="I10" s="78">
        <v>0</v>
      </c>
      <c r="J10" s="78">
        <v>0</v>
      </c>
    </row>
    <row r="11" spans="1:10" ht="33" x14ac:dyDescent="0.25">
      <c r="A11" s="117"/>
      <c r="B11" s="77" t="s">
        <v>113</v>
      </c>
      <c r="C11" s="78">
        <f>C12+C13+C14+C15</f>
        <v>2139.63</v>
      </c>
      <c r="D11" s="78">
        <f t="shared" ref="D11:J11" si="1">D12+D13+D14+D15</f>
        <v>427.69</v>
      </c>
      <c r="E11" s="78">
        <f t="shared" si="1"/>
        <v>427.69</v>
      </c>
      <c r="F11" s="78">
        <f t="shared" si="1"/>
        <v>1002.8324649999992</v>
      </c>
      <c r="G11" s="78">
        <f t="shared" si="1"/>
        <v>1002.8324649999992</v>
      </c>
      <c r="H11" s="78">
        <f t="shared" si="1"/>
        <v>890.81165250000015</v>
      </c>
      <c r="I11" s="78">
        <f t="shared" si="1"/>
        <v>890.81165250000015</v>
      </c>
      <c r="J11" s="78">
        <f t="shared" si="1"/>
        <v>834.09258999999929</v>
      </c>
    </row>
    <row r="12" spans="1:10" ht="18.75" customHeight="1" x14ac:dyDescent="0.25">
      <c r="A12" s="79"/>
      <c r="B12" s="77" t="s">
        <v>149</v>
      </c>
      <c r="C12" s="78">
        <v>66.819999999999993</v>
      </c>
      <c r="D12" s="78">
        <v>0</v>
      </c>
      <c r="E12" s="78">
        <f t="shared" si="0"/>
        <v>0</v>
      </c>
      <c r="F12" s="78">
        <v>63.96</v>
      </c>
      <c r="G12" s="78">
        <f>F12</f>
        <v>63.96</v>
      </c>
      <c r="H12" s="78">
        <v>61.1</v>
      </c>
      <c r="I12" s="78">
        <f>H12</f>
        <v>61.1</v>
      </c>
      <c r="J12" s="78">
        <v>58.23</v>
      </c>
    </row>
    <row r="13" spans="1:10" ht="18.75" customHeight="1" x14ac:dyDescent="0.25">
      <c r="A13" s="79"/>
      <c r="B13" s="77" t="s">
        <v>150</v>
      </c>
      <c r="C13" s="78">
        <v>1072.6099999999999</v>
      </c>
      <c r="D13" s="78">
        <v>0</v>
      </c>
      <c r="E13" s="78">
        <f t="shared" si="0"/>
        <v>0</v>
      </c>
      <c r="F13" s="78">
        <v>182.31</v>
      </c>
      <c r="G13" s="78">
        <f>F13</f>
        <v>182.31</v>
      </c>
      <c r="H13" s="78">
        <v>136.27000000000001</v>
      </c>
      <c r="I13" s="78">
        <f>H13</f>
        <v>136.27000000000001</v>
      </c>
      <c r="J13" s="78">
        <v>110.74</v>
      </c>
    </row>
    <row r="14" spans="1:10" ht="18.75" customHeight="1" x14ac:dyDescent="0.25">
      <c r="A14" s="79"/>
      <c r="B14" s="77" t="s">
        <v>151</v>
      </c>
      <c r="C14" s="78">
        <v>432</v>
      </c>
      <c r="D14" s="78">
        <v>427.69</v>
      </c>
      <c r="E14" s="78">
        <f t="shared" si="0"/>
        <v>427.69</v>
      </c>
      <c r="F14" s="78">
        <v>428.41</v>
      </c>
      <c r="G14" s="78">
        <f>F14</f>
        <v>428.41</v>
      </c>
      <c r="H14" s="78">
        <v>448.16</v>
      </c>
      <c r="I14" s="78">
        <f>H14</f>
        <v>448.16</v>
      </c>
      <c r="J14" s="78">
        <v>465.8</v>
      </c>
    </row>
    <row r="15" spans="1:10" ht="46.5" customHeight="1" x14ac:dyDescent="0.25">
      <c r="A15" s="79"/>
      <c r="B15" s="77" t="s">
        <v>152</v>
      </c>
      <c r="C15" s="78">
        <v>568.20000000000005</v>
      </c>
      <c r="D15" s="78">
        <v>0</v>
      </c>
      <c r="E15" s="78">
        <f t="shared" si="0"/>
        <v>0</v>
      </c>
      <c r="F15" s="78">
        <f>'План Реализации разд.1'!E34</f>
        <v>328.1524649999991</v>
      </c>
      <c r="G15" s="78">
        <f>F15</f>
        <v>328.1524649999991</v>
      </c>
      <c r="H15" s="78">
        <f>'План Реализации разд.1'!F34</f>
        <v>245.28165250000021</v>
      </c>
      <c r="I15" s="78">
        <f>H15</f>
        <v>245.28165250000021</v>
      </c>
      <c r="J15" s="78">
        <f>'План Реализации разд.1'!G34</f>
        <v>199.32258999999937</v>
      </c>
    </row>
    <row r="16" spans="1:10" ht="49.5" x14ac:dyDescent="0.25">
      <c r="A16" s="128">
        <v>2</v>
      </c>
      <c r="B16" s="77" t="s">
        <v>114</v>
      </c>
      <c r="C16" s="78">
        <f>C17+C18+C19+C20+C21+C22</f>
        <v>456107.45999999996</v>
      </c>
      <c r="D16" s="78">
        <f t="shared" ref="D16:H16" si="2">D17+D18+D19+D20+D21+D22</f>
        <v>480234.81</v>
      </c>
      <c r="E16" s="78">
        <f>E17+E18+E19+E20+E21+E22</f>
        <v>480234.81</v>
      </c>
      <c r="F16" s="78">
        <f t="shared" si="2"/>
        <v>490016.33999999997</v>
      </c>
      <c r="G16" s="78">
        <f t="shared" si="2"/>
        <v>490016.33999999997</v>
      </c>
      <c r="H16" s="78">
        <f t="shared" si="2"/>
        <v>495257.92</v>
      </c>
      <c r="I16" s="78">
        <f>I17+I18+I19+I20+I21+I22</f>
        <v>495257.92</v>
      </c>
      <c r="J16" s="78">
        <f>J17+J18+J19+J20+J21+J22</f>
        <v>493255.83999999997</v>
      </c>
    </row>
    <row r="17" spans="1:10" x14ac:dyDescent="0.25">
      <c r="A17" s="128"/>
      <c r="B17" s="77" t="s">
        <v>115</v>
      </c>
      <c r="C17" s="78">
        <v>453712.94</v>
      </c>
      <c r="D17" s="78">
        <v>477953.94</v>
      </c>
      <c r="E17" s="78">
        <f>D17</f>
        <v>477953.94</v>
      </c>
      <c r="F17" s="78">
        <v>488489.3</v>
      </c>
      <c r="G17" s="78">
        <f>F17</f>
        <v>488489.3</v>
      </c>
      <c r="H17" s="78">
        <v>493725.88</v>
      </c>
      <c r="I17" s="78">
        <f>H17</f>
        <v>493725.88</v>
      </c>
      <c r="J17" s="78">
        <v>491717.8</v>
      </c>
    </row>
    <row r="18" spans="1:10" ht="33" x14ac:dyDescent="0.25">
      <c r="A18" s="128"/>
      <c r="B18" s="77" t="s">
        <v>135</v>
      </c>
      <c r="C18" s="78">
        <v>1345.04</v>
      </c>
      <c r="D18" s="78">
        <v>1345.04</v>
      </c>
      <c r="E18" s="78">
        <f t="shared" ref="E18:E22" si="3">D18</f>
        <v>1345.04</v>
      </c>
      <c r="F18" s="78">
        <v>1345.04</v>
      </c>
      <c r="G18" s="78">
        <f>F18</f>
        <v>1345.04</v>
      </c>
      <c r="H18" s="78">
        <v>1345.04</v>
      </c>
      <c r="I18" s="78">
        <f>H18</f>
        <v>1345.04</v>
      </c>
      <c r="J18" s="78">
        <v>1345.04</v>
      </c>
    </row>
    <row r="19" spans="1:10" ht="33" x14ac:dyDescent="0.25">
      <c r="A19" s="128"/>
      <c r="B19" s="77" t="s">
        <v>136</v>
      </c>
      <c r="C19" s="78">
        <v>0</v>
      </c>
      <c r="D19" s="78">
        <v>205.44</v>
      </c>
      <c r="E19" s="78">
        <f t="shared" si="3"/>
        <v>205.44</v>
      </c>
      <c r="F19" s="78">
        <v>0</v>
      </c>
      <c r="G19" s="78">
        <v>0</v>
      </c>
      <c r="H19" s="78">
        <v>0</v>
      </c>
      <c r="I19" s="78">
        <v>0</v>
      </c>
      <c r="J19" s="78">
        <v>0</v>
      </c>
    </row>
    <row r="20" spans="1:10" ht="33" x14ac:dyDescent="0.25">
      <c r="A20" s="128"/>
      <c r="B20" s="77" t="s">
        <v>137</v>
      </c>
      <c r="C20" s="78">
        <v>0</v>
      </c>
      <c r="D20" s="78">
        <f>134+455.95</f>
        <v>589.95000000000005</v>
      </c>
      <c r="E20" s="78">
        <f t="shared" si="3"/>
        <v>589.95000000000005</v>
      </c>
      <c r="F20" s="78">
        <v>0</v>
      </c>
      <c r="G20" s="78">
        <v>0</v>
      </c>
      <c r="H20" s="78">
        <v>0</v>
      </c>
      <c r="I20" s="78">
        <v>0</v>
      </c>
      <c r="J20" s="78">
        <v>0</v>
      </c>
    </row>
    <row r="21" spans="1:10" ht="19.5" customHeight="1" x14ac:dyDescent="0.25">
      <c r="A21" s="128"/>
      <c r="B21" s="77" t="s">
        <v>146</v>
      </c>
      <c r="C21" s="78">
        <v>140.44</v>
      </c>
      <c r="D21" s="78">
        <v>140.44</v>
      </c>
      <c r="E21" s="78">
        <f t="shared" si="3"/>
        <v>140.44</v>
      </c>
      <c r="F21" s="78">
        <v>182</v>
      </c>
      <c r="G21" s="78">
        <f>F21</f>
        <v>182</v>
      </c>
      <c r="H21" s="78">
        <v>187</v>
      </c>
      <c r="I21" s="78">
        <f>H21</f>
        <v>187</v>
      </c>
      <c r="J21" s="78">
        <v>193</v>
      </c>
    </row>
    <row r="22" spans="1:10" ht="28.5" customHeight="1" x14ac:dyDescent="0.25">
      <c r="A22" s="128"/>
      <c r="B22" s="77" t="s">
        <v>155</v>
      </c>
      <c r="C22" s="78">
        <v>909.04</v>
      </c>
      <c r="D22" s="78">
        <v>0</v>
      </c>
      <c r="E22" s="78">
        <f t="shared" si="3"/>
        <v>0</v>
      </c>
      <c r="F22" s="78">
        <v>0</v>
      </c>
      <c r="G22" s="78">
        <v>0</v>
      </c>
      <c r="H22" s="78">
        <v>0</v>
      </c>
      <c r="I22" s="78">
        <v>0</v>
      </c>
      <c r="J22" s="78">
        <v>0</v>
      </c>
    </row>
  </sheetData>
  <mergeCells count="11">
    <mergeCell ref="A8:A11"/>
    <mergeCell ref="A4:A6"/>
    <mergeCell ref="B4:B6"/>
    <mergeCell ref="G4:H5"/>
    <mergeCell ref="A16:A22"/>
    <mergeCell ref="A2:J2"/>
    <mergeCell ref="A3:J3"/>
    <mergeCell ref="I4:J5"/>
    <mergeCell ref="C5:D5"/>
    <mergeCell ref="E5:F5"/>
    <mergeCell ref="C4:F4"/>
  </mergeCells>
  <phoneticPr fontId="0" type="noConversion"/>
  <pageMargins left="0.59055118110236227" right="0.39370078740157483" top="0.55118110236220474" bottom="0.55118110236220474" header="0.51181102362204722" footer="0.51181102362204722"/>
  <pageSetup paperSize="9" scale="68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tabSelected="1" view="pageBreakPreview" zoomScaleNormal="100" zoomScaleSheetLayoutView="100" workbookViewId="0">
      <selection activeCell="C4" sqref="C4"/>
    </sheetView>
  </sheetViews>
  <sheetFormatPr defaultColWidth="10.28515625" defaultRowHeight="14.25" x14ac:dyDescent="0.2"/>
  <cols>
    <col min="1" max="1" width="51.140625" style="18" customWidth="1"/>
    <col min="2" max="2" width="13.42578125" style="18" customWidth="1"/>
    <col min="3" max="3" width="16.28515625" style="19" customWidth="1"/>
    <col min="4" max="4" width="9.140625" style="19" customWidth="1"/>
    <col min="5" max="5" width="7.42578125" style="19" customWidth="1"/>
    <col min="6" max="6" width="8.5703125" style="19" customWidth="1"/>
    <col min="7" max="7" width="7.28515625" style="19" customWidth="1"/>
    <col min="8" max="16384" width="10.28515625" style="16"/>
  </cols>
  <sheetData>
    <row r="1" spans="1:7" ht="16.5" x14ac:dyDescent="0.25">
      <c r="C1" s="87" t="s">
        <v>165</v>
      </c>
      <c r="D1" s="18"/>
      <c r="E1" s="18"/>
      <c r="F1" s="18"/>
      <c r="G1" s="18"/>
    </row>
    <row r="2" spans="1:7" ht="16.5" x14ac:dyDescent="0.25">
      <c r="C2" s="88" t="s">
        <v>166</v>
      </c>
      <c r="D2" s="18"/>
      <c r="E2" s="18"/>
      <c r="F2" s="18"/>
      <c r="G2" s="18"/>
    </row>
    <row r="3" spans="1:7" ht="16.5" x14ac:dyDescent="0.25">
      <c r="C3" s="88" t="s">
        <v>164</v>
      </c>
      <c r="D3" s="18"/>
      <c r="E3" s="18"/>
      <c r="F3" s="18"/>
      <c r="G3" s="18"/>
    </row>
    <row r="4" spans="1:7" ht="16.5" x14ac:dyDescent="0.25">
      <c r="C4" s="88" t="s">
        <v>168</v>
      </c>
      <c r="D4" s="18"/>
      <c r="E4" s="18"/>
      <c r="F4" s="18"/>
      <c r="G4" s="18"/>
    </row>
    <row r="5" spans="1:7" ht="16.5" x14ac:dyDescent="0.25">
      <c r="C5" s="88"/>
      <c r="D5" s="18"/>
      <c r="E5" s="18"/>
      <c r="F5" s="18"/>
      <c r="G5" s="18"/>
    </row>
    <row r="6" spans="1:7" ht="16.5" x14ac:dyDescent="0.25">
      <c r="C6" s="88"/>
      <c r="D6" s="18"/>
      <c r="E6" s="18"/>
      <c r="F6" s="18"/>
      <c r="G6" s="18"/>
    </row>
    <row r="7" spans="1:7" ht="32.25" customHeight="1" x14ac:dyDescent="0.25">
      <c r="A7" s="135" t="s">
        <v>123</v>
      </c>
      <c r="B7" s="135"/>
      <c r="C7" s="135"/>
      <c r="D7" s="135"/>
      <c r="E7" s="135"/>
      <c r="F7" s="135"/>
      <c r="G7" s="135"/>
    </row>
    <row r="8" spans="1:7" ht="16.5" x14ac:dyDescent="0.25">
      <c r="A8" s="136"/>
      <c r="B8" s="136"/>
      <c r="C8" s="136"/>
      <c r="D8" s="136"/>
      <c r="E8" s="136"/>
      <c r="F8" s="136"/>
      <c r="G8" s="136"/>
    </row>
    <row r="9" spans="1:7" ht="16.5" x14ac:dyDescent="0.25">
      <c r="A9" s="137" t="s">
        <v>28</v>
      </c>
      <c r="B9" s="135"/>
      <c r="C9" s="135"/>
      <c r="D9" s="135"/>
      <c r="E9" s="135"/>
      <c r="F9" s="135"/>
      <c r="G9" s="135"/>
    </row>
    <row r="10" spans="1:7" s="15" customFormat="1" ht="16.5" x14ac:dyDescent="0.25">
      <c r="A10" s="131" t="s">
        <v>124</v>
      </c>
      <c r="B10" s="131"/>
      <c r="C10" s="131"/>
      <c r="D10" s="131"/>
      <c r="E10" s="131"/>
      <c r="F10" s="131"/>
      <c r="G10" s="131"/>
    </row>
    <row r="11" spans="1:7" s="15" customFormat="1" ht="16.5" x14ac:dyDescent="0.25">
      <c r="A11" s="138" t="s">
        <v>160</v>
      </c>
      <c r="B11" s="138"/>
      <c r="C11" s="138"/>
      <c r="D11" s="138"/>
      <c r="E11" s="138"/>
      <c r="F11" s="138"/>
      <c r="G11" s="138"/>
    </row>
    <row r="12" spans="1:7" s="15" customFormat="1" ht="16.5" x14ac:dyDescent="0.25">
      <c r="A12" s="131" t="s">
        <v>125</v>
      </c>
      <c r="B12" s="131"/>
      <c r="C12" s="131"/>
      <c r="D12" s="131"/>
      <c r="E12" s="131"/>
      <c r="F12" s="131"/>
      <c r="G12" s="131"/>
    </row>
    <row r="13" spans="1:7" s="15" customFormat="1" ht="16.5" x14ac:dyDescent="0.25">
      <c r="A13" s="80"/>
      <c r="B13" s="80"/>
      <c r="C13" s="80"/>
      <c r="D13" s="80"/>
      <c r="E13" s="80"/>
      <c r="F13" s="80"/>
      <c r="G13" s="80"/>
    </row>
    <row r="14" spans="1:7" s="15" customFormat="1" ht="16.5" x14ac:dyDescent="0.25">
      <c r="A14" s="81"/>
      <c r="B14" s="81"/>
      <c r="C14" s="81"/>
      <c r="D14" s="81"/>
      <c r="E14" s="81"/>
      <c r="F14" s="81"/>
      <c r="G14" s="81"/>
    </row>
    <row r="15" spans="1:7" s="15" customFormat="1" ht="16.5" x14ac:dyDescent="0.25">
      <c r="A15" s="81"/>
      <c r="B15" s="81"/>
      <c r="C15" s="81"/>
      <c r="D15" s="81"/>
      <c r="E15" s="81"/>
      <c r="F15" s="81"/>
      <c r="G15" s="81"/>
    </row>
    <row r="16" spans="1:7" s="15" customFormat="1" ht="16.5" x14ac:dyDescent="0.25">
      <c r="A16" s="80"/>
      <c r="B16" s="80"/>
      <c r="C16" s="80"/>
      <c r="D16" s="80"/>
      <c r="E16" s="80"/>
      <c r="F16" s="80"/>
      <c r="G16" s="80"/>
    </row>
    <row r="17" spans="1:8" s="15" customFormat="1" ht="16.5" x14ac:dyDescent="0.25">
      <c r="A17" s="82"/>
      <c r="B17" s="82"/>
      <c r="C17" s="82"/>
      <c r="D17" s="82"/>
      <c r="E17" s="82"/>
      <c r="F17" s="82"/>
      <c r="G17" s="82"/>
    </row>
    <row r="18" spans="1:8" s="20" customFormat="1" ht="49.5" x14ac:dyDescent="0.2">
      <c r="A18" s="97" t="s">
        <v>116</v>
      </c>
      <c r="B18" s="97" t="s">
        <v>117</v>
      </c>
      <c r="C18" s="50" t="s">
        <v>126</v>
      </c>
      <c r="D18" s="97" t="s">
        <v>33</v>
      </c>
      <c r="E18" s="97"/>
      <c r="F18" s="97"/>
      <c r="G18" s="97"/>
    </row>
    <row r="19" spans="1:8" ht="16.5" x14ac:dyDescent="0.2">
      <c r="A19" s="97"/>
      <c r="B19" s="97"/>
      <c r="C19" s="50" t="s">
        <v>161</v>
      </c>
      <c r="D19" s="110" t="s">
        <v>148</v>
      </c>
      <c r="E19" s="110"/>
      <c r="F19" s="110" t="s">
        <v>158</v>
      </c>
      <c r="G19" s="110"/>
    </row>
    <row r="20" spans="1:8" s="15" customFormat="1" ht="33" x14ac:dyDescent="0.25">
      <c r="A20" s="83" t="s">
        <v>118</v>
      </c>
      <c r="B20" s="50" t="s">
        <v>30</v>
      </c>
      <c r="C20" s="52">
        <f>'План Реализации разд.1'!E10</f>
        <v>233185.24</v>
      </c>
      <c r="D20" s="132">
        <f>'План Реализации разд.1'!F10</f>
        <v>243813.37</v>
      </c>
      <c r="E20" s="132"/>
      <c r="F20" s="133">
        <f>'План Реализации разд.1'!G10</f>
        <v>253311.02</v>
      </c>
      <c r="G20" s="134"/>
      <c r="H20" s="23"/>
    </row>
    <row r="21" spans="1:8" s="15" customFormat="1" ht="16.5" x14ac:dyDescent="0.25">
      <c r="A21" s="83" t="s">
        <v>6</v>
      </c>
      <c r="B21" s="50" t="s">
        <v>30</v>
      </c>
      <c r="C21" s="52">
        <f>'План Реализации разд.1'!E33</f>
        <v>6563.0492999999815</v>
      </c>
      <c r="D21" s="132">
        <f>'План Реализации разд.1'!F33</f>
        <v>4905.633050000004</v>
      </c>
      <c r="E21" s="132"/>
      <c r="F21" s="132">
        <f>'План Реализации разд.1'!G33</f>
        <v>3986.4517999999871</v>
      </c>
      <c r="G21" s="132"/>
    </row>
    <row r="22" spans="1:8" s="15" customFormat="1" ht="16.5" x14ac:dyDescent="0.25">
      <c r="A22" s="83" t="s">
        <v>119</v>
      </c>
      <c r="B22" s="50" t="s">
        <v>120</v>
      </c>
      <c r="C22" s="52" t="s">
        <v>121</v>
      </c>
      <c r="D22" s="133" t="s">
        <v>121</v>
      </c>
      <c r="E22" s="134"/>
      <c r="F22" s="133" t="s">
        <v>121</v>
      </c>
      <c r="G22" s="134"/>
      <c r="H22" s="16" t="s">
        <v>122</v>
      </c>
    </row>
    <row r="23" spans="1:8" s="15" customFormat="1" ht="33" x14ac:dyDescent="0.25">
      <c r="A23" s="83" t="s">
        <v>42</v>
      </c>
      <c r="B23" s="50" t="s">
        <v>30</v>
      </c>
      <c r="C23" s="84">
        <f>'План Реализации разд.1'!E34</f>
        <v>328.1524649999991</v>
      </c>
      <c r="D23" s="129">
        <f>'План Реализации разд.1'!F34</f>
        <v>245.28165250000021</v>
      </c>
      <c r="E23" s="129"/>
      <c r="F23" s="129">
        <f>'План Реализации разд.1'!G34</f>
        <v>199.32258999999937</v>
      </c>
      <c r="G23" s="129"/>
    </row>
    <row r="24" spans="1:8" ht="17.25" x14ac:dyDescent="0.3">
      <c r="A24" s="85"/>
      <c r="B24" s="86"/>
      <c r="C24" s="86"/>
      <c r="D24" s="86"/>
      <c r="E24" s="86"/>
      <c r="F24" s="44"/>
      <c r="G24" s="44"/>
    </row>
    <row r="25" spans="1:8" ht="17.25" x14ac:dyDescent="0.3">
      <c r="A25" s="57"/>
      <c r="B25" s="58"/>
      <c r="C25" s="59"/>
      <c r="D25" s="130"/>
      <c r="E25" s="130"/>
      <c r="F25" s="44"/>
      <c r="G25" s="44"/>
    </row>
    <row r="26" spans="1:8" x14ac:dyDescent="0.2">
      <c r="A26" s="25"/>
    </row>
  </sheetData>
  <mergeCells count="20">
    <mergeCell ref="A7:G7"/>
    <mergeCell ref="A8:G8"/>
    <mergeCell ref="A9:G9"/>
    <mergeCell ref="A10:G10"/>
    <mergeCell ref="A11:G11"/>
    <mergeCell ref="D23:E23"/>
    <mergeCell ref="F23:G23"/>
    <mergeCell ref="D25:E25"/>
    <mergeCell ref="A12:G12"/>
    <mergeCell ref="D20:E20"/>
    <mergeCell ref="F20:G20"/>
    <mergeCell ref="D21:E21"/>
    <mergeCell ref="F21:G21"/>
    <mergeCell ref="D22:E22"/>
    <mergeCell ref="F22:G22"/>
    <mergeCell ref="A18:A19"/>
    <mergeCell ref="B18:B19"/>
    <mergeCell ref="D18:G18"/>
    <mergeCell ref="D19:E19"/>
    <mergeCell ref="F19:G19"/>
  </mergeCells>
  <pageMargins left="0.70866141732283472" right="0.31496062992125984" top="0.74803149606299213" bottom="0.74803149606299213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прил.1 Сведения о предприятии</vt:lpstr>
      <vt:lpstr>План Реализации разд.1</vt:lpstr>
      <vt:lpstr>Себестоимость разд.2 </vt:lpstr>
      <vt:lpstr>ДТ и КТ зад-ть Раздел 3</vt:lpstr>
      <vt:lpstr>Показатели экон.эффект.</vt:lpstr>
      <vt:lpstr>'ДТ и КТ зад-ть Раздел 3'!Область_печати</vt:lpstr>
      <vt:lpstr>'План Реализации разд.1'!Область_печати</vt:lpstr>
      <vt:lpstr>'Показатели экон.эффект.'!Область_печати</vt:lpstr>
      <vt:lpstr>'прил.1 Сведения о предприятии'!Область_печати</vt:lpstr>
      <vt:lpstr>'Себестоимость разд.2 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kotlyarova</cp:lastModifiedBy>
  <cp:lastPrinted>2024-10-17T09:17:42Z</cp:lastPrinted>
  <dcterms:created xsi:type="dcterms:W3CDTF">1996-10-08T23:32:33Z</dcterms:created>
  <dcterms:modified xsi:type="dcterms:W3CDTF">2024-10-17T09:17:46Z</dcterms:modified>
</cp:coreProperties>
</file>