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9040" windowHeight="15840" tabRatio="845" activeTab="4"/>
  </bookViews>
  <sheets>
    <sheet name="прил.1 Сведения о предприятии" sheetId="7" r:id="rId1"/>
    <sheet name="План Реализации разд.1" sheetId="30" r:id="rId2"/>
    <sheet name="Себестоимость разд.2 " sheetId="31" r:id="rId3"/>
    <sheet name="ДТ и КТ зад-ть Раздел 3" sheetId="36" r:id="rId4"/>
    <sheet name="Показатели экон.эффект." sheetId="37" r:id="rId5"/>
  </sheets>
  <definedNames>
    <definedName name="_xlnm.Print_Area" localSheetId="3">'ДТ и КТ зад-ть Раздел 3'!$A$1:$J$25</definedName>
    <definedName name="_xlnm.Print_Area" localSheetId="1">'План Реализации разд.1'!$A$1:$G$35</definedName>
    <definedName name="_xlnm.Print_Area" localSheetId="4">'Показатели экон.эффект.'!$A$1:$G$18</definedName>
    <definedName name="_xlnm.Print_Area" localSheetId="0">'прил.1 Сведения о предприятии'!$A$1:$C$28</definedName>
    <definedName name="_xlnm.Print_Area" localSheetId="2">'Себестоимость разд.2 '!$A$1:$G$48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37" l="1"/>
  <c r="D15" i="37"/>
  <c r="C15" i="37"/>
  <c r="I14" i="36" l="1"/>
  <c r="F8" i="36" l="1"/>
  <c r="G19" i="36"/>
  <c r="G20" i="36"/>
  <c r="G21" i="36"/>
  <c r="G22" i="36"/>
  <c r="G23" i="36"/>
  <c r="E34" i="30" l="1"/>
  <c r="E8" i="36"/>
  <c r="D11" i="36"/>
  <c r="F11" i="36"/>
  <c r="E11" i="36"/>
  <c r="D8" i="36"/>
  <c r="C8" i="36"/>
  <c r="D21" i="36"/>
  <c r="C11" i="36"/>
  <c r="E15" i="36"/>
  <c r="G15" i="31" l="1"/>
  <c r="F15" i="31"/>
  <c r="E15" i="31"/>
  <c r="D15" i="31"/>
  <c r="E22" i="31" l="1"/>
  <c r="F22" i="31"/>
  <c r="G22" i="31"/>
  <c r="D22" i="31"/>
  <c r="I13" i="36" l="1"/>
  <c r="G13" i="36"/>
  <c r="I18" i="36"/>
  <c r="G18" i="36"/>
  <c r="I19" i="36"/>
  <c r="I22" i="36"/>
  <c r="I12" i="36"/>
  <c r="G12" i="36"/>
  <c r="E19" i="36"/>
  <c r="E20" i="36"/>
  <c r="E21" i="36"/>
  <c r="E22" i="36"/>
  <c r="E23" i="36"/>
  <c r="E18" i="36"/>
  <c r="E16" i="36"/>
  <c r="E14" i="36"/>
  <c r="E13" i="36"/>
  <c r="E12" i="36"/>
  <c r="E9" i="36"/>
  <c r="E10" i="36"/>
  <c r="E17" i="36" l="1"/>
  <c r="J17" i="36" l="1"/>
  <c r="I17" i="36"/>
  <c r="D17" i="36" l="1"/>
  <c r="F17" i="36"/>
  <c r="G17" i="36" s="1"/>
  <c r="H17" i="36"/>
  <c r="C17" i="36"/>
  <c r="G7" i="30" l="1"/>
  <c r="F7" i="30" l="1"/>
  <c r="D10" i="31" l="1"/>
  <c r="D11" i="30"/>
  <c r="D15" i="30" l="1"/>
  <c r="F14" i="30"/>
  <c r="G14" i="30"/>
  <c r="D14" i="30"/>
  <c r="F10" i="30"/>
  <c r="G10" i="30"/>
  <c r="D10" i="30"/>
  <c r="E14" i="30" l="1"/>
  <c r="E10" i="30"/>
  <c r="F15" i="30" l="1"/>
  <c r="F8" i="31" s="1"/>
  <c r="G15" i="30"/>
  <c r="G8" i="31" s="1"/>
  <c r="D8" i="31"/>
  <c r="G11" i="30"/>
  <c r="F11" i="30"/>
  <c r="E11" i="30" l="1"/>
  <c r="E15" i="30"/>
  <c r="E8" i="31" s="1"/>
  <c r="E25" i="30" l="1"/>
  <c r="F25" i="30"/>
  <c r="G25" i="30"/>
  <c r="D25" i="30"/>
  <c r="E22" i="30" l="1"/>
  <c r="D7" i="30" l="1"/>
  <c r="E7" i="30" l="1"/>
  <c r="F22" i="30" l="1"/>
  <c r="G22" i="30"/>
  <c r="D22" i="30"/>
  <c r="D13" i="37" l="1"/>
  <c r="F13" i="37"/>
  <c r="C13" i="37" l="1"/>
  <c r="E18" i="30"/>
  <c r="E44" i="31"/>
  <c r="E45" i="31"/>
  <c r="E11" i="31"/>
  <c r="E10" i="31"/>
  <c r="E47" i="31" l="1"/>
  <c r="E43" i="31"/>
  <c r="I43" i="31" s="1"/>
  <c r="E7" i="31"/>
  <c r="H7" i="31" s="1"/>
  <c r="E48" i="31"/>
  <c r="E19" i="31" l="1"/>
  <c r="F19" i="31"/>
  <c r="G19" i="31"/>
  <c r="D19" i="31"/>
  <c r="D20" i="30" l="1"/>
  <c r="G44" i="31"/>
  <c r="G45" i="31"/>
  <c r="F45" i="31"/>
  <c r="G11" i="31"/>
  <c r="G10" i="31"/>
  <c r="D45" i="31"/>
  <c r="E20" i="30"/>
  <c r="G14" i="36" s="1"/>
  <c r="G11" i="36" s="1"/>
  <c r="E17" i="31"/>
  <c r="E18" i="31"/>
  <c r="E21" i="31"/>
  <c r="F11" i="31"/>
  <c r="F10" i="31"/>
  <c r="D11" i="31"/>
  <c r="F44" i="31"/>
  <c r="F47" i="31" l="1"/>
  <c r="F43" i="31"/>
  <c r="G7" i="31"/>
  <c r="J7" i="31" s="1"/>
  <c r="F7" i="31"/>
  <c r="I7" i="31" s="1"/>
  <c r="G43" i="31"/>
  <c r="D7" i="31"/>
  <c r="F20" i="30"/>
  <c r="F18" i="30"/>
  <c r="D40" i="31"/>
  <c r="D19" i="30" s="1"/>
  <c r="F48" i="31"/>
  <c r="G18" i="30"/>
  <c r="G47" i="31"/>
  <c r="D44" i="31"/>
  <c r="G48" i="31"/>
  <c r="D43" i="31" l="1"/>
  <c r="H43" i="31" s="1"/>
  <c r="D47" i="31"/>
  <c r="G20" i="30"/>
  <c r="G39" i="31"/>
  <c r="E39" i="31"/>
  <c r="D18" i="30"/>
  <c r="D21" i="30" s="1"/>
  <c r="D29" i="30" s="1"/>
  <c r="D31" i="30" s="1"/>
  <c r="D39" i="31"/>
  <c r="D38" i="31" s="1"/>
  <c r="F39" i="31"/>
  <c r="G40" i="31" l="1"/>
  <c r="F40" i="31" l="1"/>
  <c r="G19" i="30"/>
  <c r="G21" i="30" s="1"/>
  <c r="G29" i="30" s="1"/>
  <c r="G31" i="30" s="1"/>
  <c r="G38" i="31"/>
  <c r="D30" i="30"/>
  <c r="D33" i="30"/>
  <c r="F19" i="30" l="1"/>
  <c r="F21" i="30" s="1"/>
  <c r="F29" i="30" s="1"/>
  <c r="F31" i="30" s="1"/>
  <c r="F38" i="31"/>
  <c r="E40" i="31"/>
  <c r="E19" i="30" s="1"/>
  <c r="E21" i="30" s="1"/>
  <c r="E29" i="30" s="1"/>
  <c r="E31" i="30" s="1"/>
  <c r="D34" i="30"/>
  <c r="D35" i="30" l="1"/>
  <c r="G30" i="30"/>
  <c r="F30" i="30"/>
  <c r="E38" i="31"/>
  <c r="F33" i="30"/>
  <c r="D14" i="37" s="1"/>
  <c r="G33" i="30"/>
  <c r="F14" i="37" s="1"/>
  <c r="E30" i="30" l="1"/>
  <c r="E33" i="30"/>
  <c r="C14" i="37" s="1"/>
  <c r="F34" i="30"/>
  <c r="H16" i="36" s="1"/>
  <c r="H11" i="36" s="1"/>
  <c r="H8" i="36" s="1"/>
  <c r="G34" i="30"/>
  <c r="J16" i="36" s="1"/>
  <c r="J11" i="36" s="1"/>
  <c r="J8" i="36" s="1"/>
  <c r="I16" i="36" l="1"/>
  <c r="I11" i="36" s="1"/>
  <c r="I8" i="36"/>
  <c r="D16" i="37"/>
  <c r="F16" i="36"/>
  <c r="G35" i="30"/>
  <c r="F16" i="37"/>
  <c r="F35" i="30"/>
  <c r="G16" i="36" l="1"/>
  <c r="G8" i="36"/>
  <c r="C16" i="37"/>
  <c r="E35" i="30"/>
</calcChain>
</file>

<file path=xl/comments1.xml><?xml version="1.0" encoding="utf-8"?>
<comments xmlns="http://schemas.openxmlformats.org/spreadsheetml/2006/main">
  <authors>
    <author>Пользователь</author>
  </authors>
  <commentList>
    <comment ref="F2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новая методика без коэф.инф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99 т.</t>
        </r>
      </text>
    </comment>
    <comment ref="F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108,6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112,95</t>
        </r>
      </text>
    </comment>
  </commentList>
</comments>
</file>

<file path=xl/comments3.xml><?xml version="1.0" encoding="utf-8"?>
<comments xmlns="http://schemas.openxmlformats.org/spreadsheetml/2006/main">
  <authors>
    <author>Пользователь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2,08 пеня по БК</t>
        </r>
      </text>
    </comment>
    <comment ref="D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340000 бюд.кредит, 36,94 поставщ, 2,08 пеня по БК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339000 БК, 2,08 пеня по БК, 9,02 поставщики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б/кр, 9 пост, 2 пеня + налоги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бюд.кр, 2 пеня, 10 поставщ.+налоги</t>
        </r>
      </text>
    </commen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67,18 налог на имущество, 752,05 налог на прибыль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НДС</t>
        </r>
      </text>
    </comment>
    <comment ref="F22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Конс+</t>
        </r>
      </text>
    </comment>
  </commentList>
</comments>
</file>

<file path=xl/sharedStrings.xml><?xml version="1.0" encoding="utf-8"?>
<sst xmlns="http://schemas.openxmlformats.org/spreadsheetml/2006/main" count="276" uniqueCount="166">
  <si>
    <t>тыс.руб.</t>
  </si>
  <si>
    <t>Наименование показателей</t>
  </si>
  <si>
    <t>Ед.изм.</t>
  </si>
  <si>
    <t>I</t>
  </si>
  <si>
    <t>Прибыль/убыток от продаж</t>
  </si>
  <si>
    <t>Прибыль/убыток до налогообложения</t>
  </si>
  <si>
    <t>Чистая прибыль</t>
  </si>
  <si>
    <t>Коммерческие расходы</t>
  </si>
  <si>
    <t>Затраты на топливо, энергию</t>
  </si>
  <si>
    <t>Затраты на оплату труда</t>
  </si>
  <si>
    <t>Отчисления с заработной платы</t>
  </si>
  <si>
    <t>Амортизация</t>
  </si>
  <si>
    <t>Ремонт оборудования</t>
  </si>
  <si>
    <t>Ремонт зданий, сооружений, инвентаря</t>
  </si>
  <si>
    <t>Справочно:</t>
  </si>
  <si>
    <t>7</t>
  </si>
  <si>
    <t>8</t>
  </si>
  <si>
    <t>Юридический адрес (местонахождение)</t>
  </si>
  <si>
    <t>Почтовый адрес</t>
  </si>
  <si>
    <t>Телефон (факс)</t>
  </si>
  <si>
    <t>Адрес электронной почты</t>
  </si>
  <si>
    <t>4</t>
  </si>
  <si>
    <t>3</t>
  </si>
  <si>
    <t xml:space="preserve">Основной вид деятельности                             (ОКВЭД)   </t>
  </si>
  <si>
    <t>в том числе НДС</t>
  </si>
  <si>
    <t>тонн</t>
  </si>
  <si>
    <t>НДС</t>
  </si>
  <si>
    <t>по видам продукции:</t>
  </si>
  <si>
    <t>трудовой договор</t>
  </si>
  <si>
    <t>тыс. руб.</t>
  </si>
  <si>
    <t xml:space="preserve"> НДС</t>
  </si>
  <si>
    <t>Федотов Сергей Анатольевич</t>
  </si>
  <si>
    <t>Плановый период</t>
  </si>
  <si>
    <t>Прибыль, остающаяся в распоряжении предприятия</t>
  </si>
  <si>
    <t>Вспомогательные материалы, комплектующие, инструменты, приспособления</t>
  </si>
  <si>
    <t>5</t>
  </si>
  <si>
    <t>6</t>
  </si>
  <si>
    <t>1</t>
  </si>
  <si>
    <t>2</t>
  </si>
  <si>
    <t>год</t>
  </si>
  <si>
    <t>Прочие налоги, относимые на текущие затраты</t>
  </si>
  <si>
    <t>Часть прибыли, подлежащая перечислению в муниципальный бюджет</t>
  </si>
  <si>
    <t>руб.</t>
  </si>
  <si>
    <t>Сведения о муниципальном предприятии Таймырского Долгано- Ненецкого муниципального района (далее - муниципальное предприятие)</t>
  </si>
  <si>
    <t>Полное официальное наименование муниципального предприятия</t>
  </si>
  <si>
    <t>Балансовая стоимость недвижимого имущества, переданного в хозяйственное ведение (оперативное управление) муниципального предприятия</t>
  </si>
  <si>
    <t>Сведения о руководителе муниципального предприятия</t>
  </si>
  <si>
    <t>Фамилия, имя, отчество руководителя</t>
  </si>
  <si>
    <t>дата трудового договора</t>
  </si>
  <si>
    <t>номер трудового договора</t>
  </si>
  <si>
    <t>1.1. дизельное топливо</t>
  </si>
  <si>
    <t>1.2. масла</t>
  </si>
  <si>
    <t>2.1. дизельное топливо</t>
  </si>
  <si>
    <t>2.2. масла</t>
  </si>
  <si>
    <t>3.1. дизельное топливо</t>
  </si>
  <si>
    <t>3.2. масла</t>
  </si>
  <si>
    <t xml:space="preserve">10.1. налог на прибыль </t>
  </si>
  <si>
    <t>10.2. НДС к уплате в бюджет</t>
  </si>
  <si>
    <t>11.2. услуги по хранению ТЭР</t>
  </si>
  <si>
    <t>11.4. льготный проезд работников и детей</t>
  </si>
  <si>
    <t>12.1. прямые (переменные) затраты</t>
  </si>
  <si>
    <t>12.2. постоянные (общие) затраты</t>
  </si>
  <si>
    <t>13.1. дизельное топливо</t>
  </si>
  <si>
    <t xml:space="preserve">13.2. масла </t>
  </si>
  <si>
    <t>14.1. дизельное топливо</t>
  </si>
  <si>
    <t xml:space="preserve">14.2. масла </t>
  </si>
  <si>
    <t>9</t>
  </si>
  <si>
    <t>10</t>
  </si>
  <si>
    <t>11</t>
  </si>
  <si>
    <t>12</t>
  </si>
  <si>
    <t>13</t>
  </si>
  <si>
    <t>Срок действия трудового договора, заключенного с руководителем муниципального предприятия:</t>
  </si>
  <si>
    <t>Сведения о трудовом договоре, заключенном с руководителем муниципального предприятия:</t>
  </si>
  <si>
    <t>14</t>
  </si>
  <si>
    <t>муниципального предприятия</t>
  </si>
  <si>
    <t xml:space="preserve">  Таймырского Долгано-Ненецкого муниципального района  </t>
  </si>
  <si>
    <t>647000, Красноярский край,
г. Дудинка, ул.  Островского, д.1, оф.6</t>
  </si>
  <si>
    <t>N п/п</t>
  </si>
  <si>
    <t>(тыс. рублей)</t>
  </si>
  <si>
    <t>N
п/п</t>
  </si>
  <si>
    <t>Остаток на начало</t>
  </si>
  <si>
    <t>Остаток на конец</t>
  </si>
  <si>
    <t>Валовая прибыль/убыток</t>
  </si>
  <si>
    <t>9.1. налог на имущество</t>
  </si>
  <si>
    <t>46.71</t>
  </si>
  <si>
    <t>8.1. услуги банка</t>
  </si>
  <si>
    <t>7.1. доходы от сдачи в аренду имущества</t>
  </si>
  <si>
    <t>7.2. проценты к получению</t>
  </si>
  <si>
    <t xml:space="preserve">Раздел 1. План реализации продукции и расчет прибыли муниципального  предприятия </t>
  </si>
  <si>
    <t>I
полугодие</t>
  </si>
  <si>
    <t xml:space="preserve"> Раздел 2. Себестоимость продукции</t>
  </si>
  <si>
    <t>I полугодие</t>
  </si>
  <si>
    <t>II полугодие</t>
  </si>
  <si>
    <t xml:space="preserve">Раздел 3. Дебиторская и кредиторская задолженности </t>
  </si>
  <si>
    <t>Объем реализации продукции, товаров, работ, услуг ( в натуральном выражении) всего, в том числе:</t>
  </si>
  <si>
    <t xml:space="preserve">Выручка от реализации продукции, товаров, работ, услуг, всего,  в том числе: </t>
  </si>
  <si>
    <t>Себестоимость проданных продукции, товаров, работ, услуг, всего, в том числе:</t>
  </si>
  <si>
    <t>Внереализационные доходы, всего, в том числе:</t>
  </si>
  <si>
    <t>Внереализационные расходы, всего, в том числе:</t>
  </si>
  <si>
    <t xml:space="preserve">Налог на прибыль и иные аналогичные обязательные платежи, всего, в том числе: </t>
  </si>
  <si>
    <t>Затраты на сырье, материалы, всего, в том числе (без НДС)</t>
  </si>
  <si>
    <t>Налоги с выручки, относимые на текущие затраты, всего, в том числе:</t>
  </si>
  <si>
    <t xml:space="preserve">Прочие затраты, всего, в том числе:  </t>
  </si>
  <si>
    <t>Полная себестоимость реализованной продукции, всего, в том числе:</t>
  </si>
  <si>
    <t>Реализация продукции,  товаров, услуг (без НДС), всего, в том числе:</t>
  </si>
  <si>
    <t>Себестоимость на 1 рубль реализованных продукции, товаров, работ, услуг, всего, в том числе:</t>
  </si>
  <si>
    <t>Суммы кредиторской задолженности, всего, в том числе:</t>
  </si>
  <si>
    <t>1.1. расчеты с персоналом по оплате труда</t>
  </si>
  <si>
    <t>1.2. расчеты по социальному страхованию и обеспечению</t>
  </si>
  <si>
    <t>1.3. расчеты по налогам и сборам, всего, в том числе:</t>
  </si>
  <si>
    <t>Суммы дебиторской задолженности, всего, в том числе:</t>
  </si>
  <si>
    <t>2.1. поставка ТЭР</t>
  </si>
  <si>
    <t>Наименование показателя</t>
  </si>
  <si>
    <t>Ед. изм.</t>
  </si>
  <si>
    <t>Выручка от реализации товаров, продукции, работ, услуг</t>
  </si>
  <si>
    <t>Рентабельность продаж</t>
  </si>
  <si>
    <t>%</t>
  </si>
  <si>
    <t>прибыль от продаж*100/выручку</t>
  </si>
  <si>
    <t>ПОКАЗАТЕЛИ ЭКОНОМИЧЕСКОЙ ЭФФЕКТИВНОСТИ ДЕЯТЕЛЬНОСТИ
МУНИЦИПАЛЬНОГО ПРЕДПРИЯТИЯ</t>
  </si>
  <si>
    <t>(наименование муниципального предприятия)</t>
  </si>
  <si>
    <t>(на очередной финансовый год и плановый период)</t>
  </si>
  <si>
    <t>Очередной финансовый
 год</t>
  </si>
  <si>
    <t>8.2. амортизация</t>
  </si>
  <si>
    <t>tts.dudinka@gmail.com</t>
  </si>
  <si>
    <t>11.5. обновление информационных программ</t>
  </si>
  <si>
    <t>11.6. обновление программы "1С Предприятие"</t>
  </si>
  <si>
    <t>11.7. обслуживание орг. техники</t>
  </si>
  <si>
    <t>11.8. представительские расходы</t>
  </si>
  <si>
    <t>11.9. командировочные расходы</t>
  </si>
  <si>
    <t>8.3. прочие расходы</t>
  </si>
  <si>
    <t>2.2. неустойка за просрочку платежей</t>
  </si>
  <si>
    <t>2.3. расчеты с арендаторами</t>
  </si>
  <si>
    <t>2.4. расчеты по налогам и сборам</t>
  </si>
  <si>
    <t>647000, Красноярский край,
г. Дудинка, ул. Островского, д.1, оф.6</t>
  </si>
  <si>
    <t>окончание</t>
  </si>
  <si>
    <t>начало</t>
  </si>
  <si>
    <t>15 646,00 тыс. руб.</t>
  </si>
  <si>
    <t>11.11. уборка служебного помещения</t>
  </si>
  <si>
    <t>11.12. услуги аудиторов</t>
  </si>
  <si>
    <t>12/2022</t>
  </si>
  <si>
    <t>2.5. расчеты с поставщиками</t>
  </si>
  <si>
    <t>11.10. коммунальные услуги, ремонт и содержание помещения</t>
  </si>
  <si>
    <t>2026 год</t>
  </si>
  <si>
    <t>1.3.1. налог на имущество</t>
  </si>
  <si>
    <t>1.3.2. налог на прибыль</t>
  </si>
  <si>
    <t>1.3.3. НДС</t>
  </si>
  <si>
    <t>11.13. услуги экспедиторов</t>
  </si>
  <si>
    <t>11.3. материальные запасы</t>
  </si>
  <si>
    <t>2.6. прочая дебиторская задолженность</t>
  </si>
  <si>
    <t>на 2025 год и плановый период 2026-2027 года</t>
  </si>
  <si>
    <t xml:space="preserve"> 2025 год</t>
  </si>
  <si>
    <t>2027 год</t>
  </si>
  <si>
    <t xml:space="preserve"> 2025  год</t>
  </si>
  <si>
    <t>на 2025 год и плановый период 2026-2027 г.г.</t>
  </si>
  <si>
    <t xml:space="preserve">2025 год </t>
  </si>
  <si>
    <t>(39191) 5-28-63, факс (39191) 3-28-63</t>
  </si>
  <si>
    <t>11.1. почтово-телеграфные  расходы</t>
  </si>
  <si>
    <t>11.14. образовательные услуги</t>
  </si>
  <si>
    <t>11.15. оценка недвижимости</t>
  </si>
  <si>
    <t>1.3.4. НДФЛ</t>
  </si>
  <si>
    <t>1.3.5. часть прибыли, подлежащая перечислению в бюджет</t>
  </si>
  <si>
    <t>Муниципальное предприятие Таймырского Долгано-Ненецкого муниципального района «Таймыртопснаб»</t>
  </si>
  <si>
    <t xml:space="preserve">План финансово - хозяйственной деятельности                                                                                                                                                    </t>
  </si>
  <si>
    <t xml:space="preserve"> «Таймыртопснаб»</t>
  </si>
  <si>
    <t xml:space="preserve">Приложение 1 к постановлению 
Администрации муниципального района 
от 26.08.2025 № 1053 
</t>
  </si>
  <si>
    <t xml:space="preserve">Приложение 2 к постановлению Администрации муниципального района  
от 26.08.2025 № 1053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</si>
</sst>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3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24" fillId="0" borderId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" fillId="0" borderId="0"/>
  </cellStyleXfs>
  <cellXfs count="138">
    <xf numFmtId="0" fontId="0" fillId="0" borderId="0" xfId="0"/>
    <xf numFmtId="0" fontId="1" fillId="0" borderId="0" xfId="21" applyFont="1" applyFill="1"/>
    <xf numFmtId="0" fontId="1" fillId="0" borderId="0" xfId="21" applyFill="1"/>
    <xf numFmtId="0" fontId="9" fillId="0" borderId="0" xfId="21" applyFont="1" applyFill="1"/>
    <xf numFmtId="0" fontId="18" fillId="0" borderId="0" xfId="21" applyFont="1" applyFill="1"/>
    <xf numFmtId="0" fontId="19" fillId="0" borderId="0" xfId="21" applyFont="1" applyFill="1" applyAlignment="1">
      <alignment vertical="center" wrapText="1"/>
    </xf>
    <xf numFmtId="49" fontId="1" fillId="0" borderId="0" xfId="21" applyNumberFormat="1" applyFont="1" applyFill="1" applyAlignment="1">
      <alignment vertical="top" wrapText="1"/>
    </xf>
    <xf numFmtId="0" fontId="25" fillId="0" borderId="0" xfId="21" applyFont="1" applyFill="1"/>
    <xf numFmtId="0" fontId="25" fillId="0" borderId="0" xfId="21" applyFont="1" applyFill="1" applyAlignment="1">
      <alignment vertical="top"/>
    </xf>
    <xf numFmtId="49" fontId="25" fillId="0" borderId="0" xfId="21" applyNumberFormat="1" applyFont="1" applyFill="1" applyAlignment="1">
      <alignment vertical="top" wrapText="1"/>
    </xf>
    <xf numFmtId="0" fontId="22" fillId="0" borderId="0" xfId="21" applyFont="1" applyFill="1"/>
    <xf numFmtId="49" fontId="22" fillId="0" borderId="0" xfId="21" applyNumberFormat="1" applyFont="1" applyFill="1" applyAlignment="1">
      <alignment vertical="top" wrapText="1"/>
    </xf>
    <xf numFmtId="0" fontId="21" fillId="15" borderId="0" xfId="0" applyFont="1" applyFill="1"/>
    <xf numFmtId="0" fontId="31" fillId="15" borderId="0" xfId="21" applyFont="1" applyFill="1" applyAlignment="1">
      <alignment horizontal="justify" vertical="justify"/>
    </xf>
    <xf numFmtId="0" fontId="30" fillId="15" borderId="0" xfId="21" applyFont="1" applyFill="1" applyAlignment="1">
      <alignment horizontal="justify" vertical="justify"/>
    </xf>
    <xf numFmtId="49" fontId="30" fillId="15" borderId="0" xfId="21" applyNumberFormat="1" applyFont="1" applyFill="1" applyAlignment="1">
      <alignment horizontal="justify" vertical="justify" wrapText="1"/>
    </xf>
    <xf numFmtId="49" fontId="31" fillId="15" borderId="0" xfId="21" applyNumberFormat="1" applyFont="1" applyFill="1" applyAlignment="1">
      <alignment horizontal="justify" vertical="justify" wrapText="1"/>
    </xf>
    <xf numFmtId="0" fontId="30" fillId="15" borderId="0" xfId="21" applyFont="1" applyFill="1" applyBorder="1" applyAlignment="1">
      <alignment horizontal="justify" vertical="justify"/>
    </xf>
    <xf numFmtId="2" fontId="30" fillId="15" borderId="0" xfId="21" applyNumberFormat="1" applyFont="1" applyFill="1" applyAlignment="1">
      <alignment horizontal="justify" vertical="justify"/>
    </xf>
    <xf numFmtId="0" fontId="32" fillId="15" borderId="0" xfId="21" applyFont="1" applyFill="1"/>
    <xf numFmtId="0" fontId="20" fillId="15" borderId="0" xfId="21" applyFont="1" applyFill="1"/>
    <xf numFmtId="0" fontId="20" fillId="15" borderId="0" xfId="21" applyFont="1" applyFill="1" applyAlignment="1">
      <alignment horizontal="center" vertical="top"/>
    </xf>
    <xf numFmtId="49" fontId="20" fillId="15" borderId="0" xfId="21" applyNumberFormat="1" applyFont="1" applyFill="1" applyAlignment="1">
      <alignment wrapText="1"/>
    </xf>
    <xf numFmtId="0" fontId="20" fillId="15" borderId="0" xfId="21" applyFont="1" applyFill="1" applyAlignment="1">
      <alignment horizontal="center"/>
    </xf>
    <xf numFmtId="49" fontId="32" fillId="15" borderId="0" xfId="21" applyNumberFormat="1" applyFont="1" applyFill="1" applyAlignment="1">
      <alignment horizontal="center" vertical="center" wrapText="1"/>
    </xf>
    <xf numFmtId="49" fontId="20" fillId="15" borderId="0" xfId="21" applyNumberFormat="1" applyFont="1" applyFill="1" applyAlignment="1">
      <alignment horizontal="center" vertical="center" wrapText="1"/>
    </xf>
    <xf numFmtId="4" fontId="20" fillId="15" borderId="0" xfId="21" applyNumberFormat="1" applyFont="1" applyFill="1"/>
    <xf numFmtId="4" fontId="32" fillId="15" borderId="0" xfId="21" applyNumberFormat="1" applyFont="1" applyFill="1"/>
    <xf numFmtId="9" fontId="20" fillId="15" borderId="0" xfId="21" applyNumberFormat="1" applyFont="1" applyFill="1"/>
    <xf numFmtId="49" fontId="33" fillId="15" borderId="0" xfId="21" applyNumberFormat="1" applyFont="1" applyFill="1" applyAlignment="1">
      <alignment wrapText="1"/>
    </xf>
    <xf numFmtId="0" fontId="29" fillId="0" borderId="0" xfId="21" applyFont="1" applyFill="1" applyAlignment="1"/>
    <xf numFmtId="0" fontId="25" fillId="0" borderId="0" xfId="21" applyFont="1" applyFill="1" applyAlignment="1">
      <alignment wrapText="1"/>
    </xf>
    <xf numFmtId="0" fontId="36" fillId="0" borderId="0" xfId="21" applyFont="1" applyFill="1"/>
    <xf numFmtId="0" fontId="37" fillId="0" borderId="10" xfId="21" applyFont="1" applyFill="1" applyBorder="1" applyAlignment="1">
      <alignment horizontal="center" vertical="center" wrapText="1"/>
    </xf>
    <xf numFmtId="49" fontId="37" fillId="0" borderId="10" xfId="21" applyNumberFormat="1" applyFont="1" applyFill="1" applyBorder="1" applyAlignment="1">
      <alignment horizontal="left" vertical="center" wrapText="1"/>
    </xf>
    <xf numFmtId="0" fontId="37" fillId="0" borderId="10" xfId="21" applyFont="1" applyFill="1" applyBorder="1" applyAlignment="1">
      <alignment horizontal="left" vertical="center" wrapText="1"/>
    </xf>
    <xf numFmtId="0" fontId="34" fillId="0" borderId="10" xfId="10" applyFont="1" applyFill="1" applyBorder="1" applyAlignment="1" applyProtection="1">
      <alignment horizontal="left" vertical="center" wrapText="1"/>
    </xf>
    <xf numFmtId="14" fontId="37" fillId="15" borderId="10" xfId="21" applyNumberFormat="1" applyFont="1" applyFill="1" applyBorder="1" applyAlignment="1">
      <alignment horizontal="left" vertical="center" wrapText="1"/>
    </xf>
    <xf numFmtId="49" fontId="37" fillId="15" borderId="10" xfId="21" applyNumberFormat="1" applyFont="1" applyFill="1" applyBorder="1" applyAlignment="1">
      <alignment horizontal="left" vertical="center" wrapText="1"/>
    </xf>
    <xf numFmtId="0" fontId="37" fillId="15" borderId="10" xfId="21" applyFont="1" applyFill="1" applyBorder="1" applyAlignment="1">
      <alignment horizontal="left" vertical="center" wrapText="1"/>
    </xf>
    <xf numFmtId="14" fontId="37" fillId="0" borderId="10" xfId="21" applyNumberFormat="1" applyFont="1" applyFill="1" applyBorder="1" applyAlignment="1">
      <alignment horizontal="left" vertical="center" wrapText="1"/>
    </xf>
    <xf numFmtId="0" fontId="34" fillId="15" borderId="0" xfId="21" applyFont="1" applyFill="1" applyAlignment="1">
      <alignment horizontal="center" vertical="top"/>
    </xf>
    <xf numFmtId="49" fontId="34" fillId="15" borderId="0" xfId="21" applyNumberFormat="1" applyFont="1" applyFill="1" applyAlignment="1">
      <alignment wrapText="1"/>
    </xf>
    <xf numFmtId="0" fontId="34" fillId="15" borderId="0" xfId="21" applyFont="1" applyFill="1" applyAlignment="1">
      <alignment horizontal="center"/>
    </xf>
    <xf numFmtId="0" fontId="38" fillId="15" borderId="0" xfId="21" applyFont="1" applyFill="1" applyAlignment="1">
      <alignment horizontal="right"/>
    </xf>
    <xf numFmtId="0" fontId="34" fillId="15" borderId="0" xfId="21" applyFont="1" applyFill="1"/>
    <xf numFmtId="4" fontId="34" fillId="15" borderId="10" xfId="21" applyNumberFormat="1" applyFont="1" applyFill="1" applyBorder="1" applyAlignment="1">
      <alignment horizontal="center" vertical="center" wrapText="1"/>
    </xf>
    <xf numFmtId="0" fontId="34" fillId="15" borderId="10" xfId="21" applyFont="1" applyFill="1" applyBorder="1" applyAlignment="1">
      <alignment horizontal="center" vertical="center"/>
    </xf>
    <xf numFmtId="1" fontId="34" fillId="15" borderId="10" xfId="21" applyNumberFormat="1" applyFont="1" applyFill="1" applyBorder="1" applyAlignment="1">
      <alignment horizontal="center" vertical="center"/>
    </xf>
    <xf numFmtId="49" fontId="34" fillId="15" borderId="10" xfId="21" applyNumberFormat="1" applyFont="1" applyFill="1" applyBorder="1" applyAlignment="1">
      <alignment horizontal="center" vertical="center" wrapText="1"/>
    </xf>
    <xf numFmtId="49" fontId="34" fillId="15" borderId="10" xfId="21" applyNumberFormat="1" applyFont="1" applyFill="1" applyBorder="1" applyAlignment="1">
      <alignment horizontal="left" vertical="center" wrapText="1"/>
    </xf>
    <xf numFmtId="4" fontId="34" fillId="15" borderId="10" xfId="21" applyNumberFormat="1" applyFont="1" applyFill="1" applyBorder="1" applyAlignment="1">
      <alignment horizontal="center" vertical="center"/>
    </xf>
    <xf numFmtId="0" fontId="34" fillId="15" borderId="10" xfId="21" applyFont="1" applyFill="1" applyBorder="1" applyAlignment="1">
      <alignment horizontal="left" vertical="center"/>
    </xf>
    <xf numFmtId="49" fontId="34" fillId="15" borderId="10" xfId="21" applyNumberFormat="1" applyFont="1" applyFill="1" applyBorder="1" applyAlignment="1">
      <alignment horizontal="center" vertical="center"/>
    </xf>
    <xf numFmtId="49" fontId="34" fillId="15" borderId="11" xfId="21" applyNumberFormat="1" applyFont="1" applyFill="1" applyBorder="1" applyAlignment="1">
      <alignment horizontal="center" vertical="center"/>
    </xf>
    <xf numFmtId="49" fontId="34" fillId="15" borderId="0" xfId="21" applyNumberFormat="1" applyFont="1" applyFill="1" applyBorder="1" applyAlignment="1">
      <alignment horizontal="center" vertical="center"/>
    </xf>
    <xf numFmtId="49" fontId="34" fillId="15" borderId="0" xfId="21" applyNumberFormat="1" applyFont="1" applyFill="1" applyBorder="1" applyAlignment="1">
      <alignment wrapText="1"/>
    </xf>
    <xf numFmtId="49" fontId="39" fillId="15" borderId="0" xfId="21" applyNumberFormat="1" applyFont="1" applyFill="1" applyAlignment="1">
      <alignment horizontal="center" wrapText="1"/>
    </xf>
    <xf numFmtId="0" fontId="39" fillId="15" borderId="0" xfId="21" applyFont="1" applyFill="1" applyAlignment="1">
      <alignment horizontal="center"/>
    </xf>
    <xf numFmtId="0" fontId="40" fillId="15" borderId="0" xfId="21" applyFont="1" applyFill="1" applyAlignment="1">
      <alignment horizontal="justify" vertical="justify"/>
    </xf>
    <xf numFmtId="49" fontId="40" fillId="15" borderId="0" xfId="21" applyNumberFormat="1" applyFont="1" applyFill="1" applyAlignment="1">
      <alignment horizontal="justify" vertical="justify" wrapText="1"/>
    </xf>
    <xf numFmtId="0" fontId="41" fillId="15" borderId="0" xfId="21" applyFont="1" applyFill="1" applyBorder="1" applyAlignment="1">
      <alignment horizontal="right" vertical="justify"/>
    </xf>
    <xf numFmtId="0" fontId="40" fillId="15" borderId="10" xfId="21" applyFont="1" applyFill="1" applyBorder="1" applyAlignment="1">
      <alignment horizontal="center" vertical="center"/>
    </xf>
    <xf numFmtId="4" fontId="40" fillId="15" borderId="10" xfId="21" applyNumberFormat="1" applyFont="1" applyFill="1" applyBorder="1" applyAlignment="1">
      <alignment horizontal="center" vertical="center" wrapText="1"/>
    </xf>
    <xf numFmtId="1" fontId="40" fillId="15" borderId="10" xfId="21" applyNumberFormat="1" applyFont="1" applyFill="1" applyBorder="1" applyAlignment="1">
      <alignment horizontal="center" vertical="center"/>
    </xf>
    <xf numFmtId="49" fontId="40" fillId="15" borderId="10" xfId="21" applyNumberFormat="1" applyFont="1" applyFill="1" applyBorder="1" applyAlignment="1">
      <alignment horizontal="center" vertical="center" wrapText="1"/>
    </xf>
    <xf numFmtId="49" fontId="40" fillId="15" borderId="10" xfId="21" applyNumberFormat="1" applyFont="1" applyFill="1" applyBorder="1" applyAlignment="1">
      <alignment horizontal="left" wrapText="1"/>
    </xf>
    <xf numFmtId="49" fontId="40" fillId="15" borderId="10" xfId="21" applyNumberFormat="1" applyFont="1" applyFill="1" applyBorder="1" applyAlignment="1">
      <alignment wrapText="1"/>
    </xf>
    <xf numFmtId="4" fontId="40" fillId="15" borderId="10" xfId="21" applyNumberFormat="1" applyFont="1" applyFill="1" applyBorder="1" applyAlignment="1">
      <alignment horizontal="center" vertical="center"/>
    </xf>
    <xf numFmtId="49" fontId="40" fillId="15" borderId="10" xfId="21" applyNumberFormat="1" applyFont="1" applyFill="1" applyBorder="1" applyAlignment="1">
      <alignment horizontal="left" vertical="center" wrapText="1"/>
    </xf>
    <xf numFmtId="49" fontId="40" fillId="15" borderId="10" xfId="21" applyNumberFormat="1" applyFont="1" applyFill="1" applyBorder="1" applyAlignment="1">
      <alignment horizontal="center" vertical="top"/>
    </xf>
    <xf numFmtId="49" fontId="40" fillId="15" borderId="11" xfId="21" applyNumberFormat="1" applyFont="1" applyFill="1" applyBorder="1" applyAlignment="1">
      <alignment horizontal="center" vertical="top"/>
    </xf>
    <xf numFmtId="49" fontId="40" fillId="15" borderId="10" xfId="21" applyNumberFormat="1" applyFont="1" applyFill="1" applyBorder="1" applyAlignment="1">
      <alignment horizontal="left" vertical="top" wrapText="1"/>
    </xf>
    <xf numFmtId="0" fontId="34" fillId="15" borderId="10" xfId="21" applyFont="1" applyFill="1" applyBorder="1" applyAlignment="1">
      <alignment horizontal="center" vertical="center" wrapText="1"/>
    </xf>
    <xf numFmtId="0" fontId="34" fillId="15" borderId="11" xfId="21" applyNumberFormat="1" applyFont="1" applyFill="1" applyBorder="1" applyAlignment="1">
      <alignment horizontal="center" vertical="top" wrapText="1"/>
    </xf>
    <xf numFmtId="0" fontId="34" fillId="15" borderId="12" xfId="21" applyNumberFormat="1" applyFont="1" applyFill="1" applyBorder="1" applyAlignment="1">
      <alignment horizontal="center" vertical="center" wrapText="1"/>
    </xf>
    <xf numFmtId="0" fontId="34" fillId="15" borderId="10" xfId="0" applyFont="1" applyFill="1" applyBorder="1" applyAlignment="1">
      <alignment horizontal="left" vertical="center" wrapText="1"/>
    </xf>
    <xf numFmtId="4" fontId="34" fillId="15" borderId="10" xfId="0" applyNumberFormat="1" applyFont="1" applyFill="1" applyBorder="1" applyAlignment="1">
      <alignment horizontal="center" vertical="center"/>
    </xf>
    <xf numFmtId="0" fontId="34" fillId="15" borderId="11" xfId="0" applyFont="1" applyFill="1" applyBorder="1" applyAlignment="1">
      <alignment horizontal="center" vertical="top"/>
    </xf>
    <xf numFmtId="0" fontId="38" fillId="15" borderId="0" xfId="21" applyFont="1" applyFill="1" applyAlignment="1">
      <alignment horizontal="center"/>
    </xf>
    <xf numFmtId="49" fontId="34" fillId="15" borderId="10" xfId="21" applyNumberFormat="1" applyFont="1" applyFill="1" applyBorder="1" applyAlignment="1">
      <alignment horizontal="left" wrapText="1"/>
    </xf>
    <xf numFmtId="4" fontId="34" fillId="15" borderId="10" xfId="29" applyNumberFormat="1" applyFont="1" applyFill="1" applyBorder="1" applyAlignment="1">
      <alignment horizontal="center" vertical="center"/>
    </xf>
    <xf numFmtId="49" fontId="39" fillId="15" borderId="0" xfId="21" applyNumberFormat="1" applyFont="1" applyFill="1" applyBorder="1" applyAlignment="1">
      <alignment wrapText="1"/>
    </xf>
    <xf numFmtId="0" fontId="34" fillId="15" borderId="0" xfId="21" applyFont="1" applyFill="1" applyBorder="1" applyAlignment="1">
      <alignment horizontal="center"/>
    </xf>
    <xf numFmtId="0" fontId="21" fillId="15" borderId="0" xfId="0" applyFont="1" applyFill="1" applyAlignment="1">
      <alignment horizontal="right"/>
    </xf>
    <xf numFmtId="0" fontId="34" fillId="15" borderId="0" xfId="21" applyFont="1" applyFill="1" applyAlignment="1">
      <alignment horizontal="right"/>
    </xf>
    <xf numFmtId="0" fontId="35" fillId="0" borderId="0" xfId="21" applyFont="1" applyFill="1" applyAlignment="1">
      <alignment horizontal="center" vertical="center" wrapText="1"/>
    </xf>
    <xf numFmtId="0" fontId="34" fillId="0" borderId="0" xfId="21" applyFont="1" applyFill="1" applyAlignment="1">
      <alignment horizontal="left" vertical="top" wrapText="1"/>
    </xf>
    <xf numFmtId="0" fontId="34" fillId="0" borderId="0" xfId="21" applyFont="1" applyFill="1" applyAlignment="1">
      <alignment horizontal="left" vertical="top"/>
    </xf>
    <xf numFmtId="0" fontId="37" fillId="0" borderId="10" xfId="21" applyFont="1" applyFill="1" applyBorder="1" applyAlignment="1">
      <alignment horizontal="left" vertical="center" wrapText="1"/>
    </xf>
    <xf numFmtId="0" fontId="35" fillId="0" borderId="0" xfId="21" applyFont="1" applyFill="1" applyAlignment="1">
      <alignment horizontal="center"/>
    </xf>
    <xf numFmtId="0" fontId="37" fillId="0" borderId="13" xfId="21" applyFont="1" applyFill="1" applyBorder="1" applyAlignment="1">
      <alignment horizontal="left" vertical="center" wrapText="1"/>
    </xf>
    <xf numFmtId="0" fontId="37" fillId="0" borderId="14" xfId="21" applyFont="1" applyFill="1" applyBorder="1" applyAlignment="1">
      <alignment horizontal="left" vertical="center" wrapText="1"/>
    </xf>
    <xf numFmtId="0" fontId="37" fillId="0" borderId="15" xfId="21" applyFont="1" applyFill="1" applyBorder="1" applyAlignment="1">
      <alignment horizontal="left" vertical="center" wrapText="1"/>
    </xf>
    <xf numFmtId="0" fontId="34" fillId="15" borderId="0" xfId="21" applyFont="1" applyFill="1" applyAlignment="1">
      <alignment horizontal="center"/>
    </xf>
    <xf numFmtId="49" fontId="34" fillId="15" borderId="10" xfId="21" applyNumberFormat="1" applyFont="1" applyFill="1" applyBorder="1" applyAlignment="1">
      <alignment horizontal="center" vertical="center" wrapText="1"/>
    </xf>
    <xf numFmtId="49" fontId="34" fillId="15" borderId="16" xfId="21" applyNumberFormat="1" applyFont="1" applyFill="1" applyBorder="1" applyAlignment="1">
      <alignment horizontal="center" vertical="center"/>
    </xf>
    <xf numFmtId="49" fontId="34" fillId="15" borderId="11" xfId="21" applyNumberFormat="1" applyFont="1" applyFill="1" applyBorder="1" applyAlignment="1">
      <alignment horizontal="center" vertical="center"/>
    </xf>
    <xf numFmtId="49" fontId="34" fillId="15" borderId="16" xfId="21" applyNumberFormat="1" applyFont="1" applyFill="1" applyBorder="1" applyAlignment="1">
      <alignment horizontal="center" vertical="top"/>
    </xf>
    <xf numFmtId="49" fontId="34" fillId="15" borderId="11" xfId="21" applyNumberFormat="1" applyFont="1" applyFill="1" applyBorder="1" applyAlignment="1">
      <alignment horizontal="center" vertical="top"/>
    </xf>
    <xf numFmtId="49" fontId="34" fillId="15" borderId="12" xfId="21" applyNumberFormat="1" applyFont="1" applyFill="1" applyBorder="1" applyAlignment="1">
      <alignment horizontal="center" vertical="center"/>
    </xf>
    <xf numFmtId="49" fontId="40" fillId="15" borderId="16" xfId="21" applyNumberFormat="1" applyFont="1" applyFill="1" applyBorder="1" applyAlignment="1">
      <alignment horizontal="center" vertical="top"/>
    </xf>
    <xf numFmtId="49" fontId="40" fillId="15" borderId="11" xfId="21" applyNumberFormat="1" applyFont="1" applyFill="1" applyBorder="1" applyAlignment="1">
      <alignment horizontal="center" vertical="top"/>
    </xf>
    <xf numFmtId="0" fontId="40" fillId="15" borderId="0" xfId="21" applyFont="1" applyFill="1" applyAlignment="1">
      <alignment horizontal="center" vertical="justify"/>
    </xf>
    <xf numFmtId="49" fontId="40" fillId="15" borderId="10" xfId="21" applyNumberFormat="1" applyFont="1" applyFill="1" applyBorder="1" applyAlignment="1">
      <alignment horizontal="center" vertical="center" wrapText="1"/>
    </xf>
    <xf numFmtId="49" fontId="40" fillId="15" borderId="10" xfId="21" applyNumberFormat="1" applyFont="1" applyFill="1" applyBorder="1" applyAlignment="1">
      <alignment horizontal="center" vertical="top"/>
    </xf>
    <xf numFmtId="0" fontId="34" fillId="15" borderId="0" xfId="0" applyFont="1" applyFill="1" applyAlignment="1">
      <alignment horizontal="center"/>
    </xf>
    <xf numFmtId="0" fontId="34" fillId="15" borderId="0" xfId="0" applyFont="1" applyFill="1" applyBorder="1" applyAlignment="1">
      <alignment horizontal="right"/>
    </xf>
    <xf numFmtId="0" fontId="34" fillId="15" borderId="10" xfId="21" applyFont="1" applyFill="1" applyBorder="1" applyAlignment="1">
      <alignment horizontal="center" vertical="center"/>
    </xf>
    <xf numFmtId="0" fontId="34" fillId="15" borderId="13" xfId="21" applyFont="1" applyFill="1" applyBorder="1" applyAlignment="1">
      <alignment horizontal="center" vertical="center"/>
    </xf>
    <xf numFmtId="0" fontId="34" fillId="15" borderId="15" xfId="21" applyFont="1" applyFill="1" applyBorder="1" applyAlignment="1">
      <alignment horizontal="center" vertical="center"/>
    </xf>
    <xf numFmtId="49" fontId="34" fillId="15" borderId="13" xfId="21" applyNumberFormat="1" applyFont="1" applyFill="1" applyBorder="1" applyAlignment="1">
      <alignment horizontal="center" vertical="center" wrapText="1"/>
    </xf>
    <xf numFmtId="49" fontId="34" fillId="15" borderId="14" xfId="21" applyNumberFormat="1" applyFont="1" applyFill="1" applyBorder="1" applyAlignment="1">
      <alignment horizontal="center" vertical="center" wrapText="1"/>
    </xf>
    <xf numFmtId="49" fontId="34" fillId="15" borderId="15" xfId="21" applyNumberFormat="1" applyFont="1" applyFill="1" applyBorder="1" applyAlignment="1">
      <alignment horizontal="center" vertical="center" wrapText="1"/>
    </xf>
    <xf numFmtId="0" fontId="34" fillId="15" borderId="16" xfId="0" applyFont="1" applyFill="1" applyBorder="1" applyAlignment="1">
      <alignment horizontal="center" vertical="top"/>
    </xf>
    <xf numFmtId="0" fontId="34" fillId="15" borderId="11" xfId="0" applyFont="1" applyFill="1" applyBorder="1" applyAlignment="1">
      <alignment horizontal="center" vertical="top"/>
    </xf>
    <xf numFmtId="49" fontId="34" fillId="15" borderId="16" xfId="21" applyNumberFormat="1" applyFont="1" applyFill="1" applyBorder="1" applyAlignment="1">
      <alignment horizontal="center" vertical="top" wrapText="1"/>
    </xf>
    <xf numFmtId="49" fontId="34" fillId="15" borderId="11" xfId="21" applyNumberFormat="1" applyFont="1" applyFill="1" applyBorder="1" applyAlignment="1">
      <alignment horizontal="center" vertical="top" wrapText="1"/>
    </xf>
    <xf numFmtId="49" fontId="34" fillId="15" borderId="12" xfId="21" applyNumberFormat="1" applyFont="1" applyFill="1" applyBorder="1" applyAlignment="1">
      <alignment horizontal="center" vertical="top" wrapText="1"/>
    </xf>
    <xf numFmtId="49" fontId="34" fillId="15" borderId="16" xfId="21" applyNumberFormat="1" applyFont="1" applyFill="1" applyBorder="1" applyAlignment="1">
      <alignment horizontal="center" vertical="center" wrapText="1"/>
    </xf>
    <xf numFmtId="49" fontId="34" fillId="15" borderId="11" xfId="21" applyNumberFormat="1" applyFont="1" applyFill="1" applyBorder="1" applyAlignment="1">
      <alignment horizontal="center" vertical="center" wrapText="1"/>
    </xf>
    <xf numFmtId="49" fontId="34" fillId="15" borderId="12" xfId="21" applyNumberFormat="1" applyFont="1" applyFill="1" applyBorder="1" applyAlignment="1">
      <alignment horizontal="center" vertical="center" wrapText="1"/>
    </xf>
    <xf numFmtId="0" fontId="34" fillId="15" borderId="17" xfId="21" applyFont="1" applyFill="1" applyBorder="1" applyAlignment="1">
      <alignment horizontal="center" vertical="center"/>
    </xf>
    <xf numFmtId="0" fontId="34" fillId="15" borderId="18" xfId="21" applyFont="1" applyFill="1" applyBorder="1" applyAlignment="1">
      <alignment horizontal="center" vertical="center"/>
    </xf>
    <xf numFmtId="0" fontId="34" fillId="15" borderId="19" xfId="21" applyFont="1" applyFill="1" applyBorder="1" applyAlignment="1">
      <alignment horizontal="center" vertical="center"/>
    </xf>
    <xf numFmtId="0" fontId="34" fillId="15" borderId="20" xfId="21" applyFont="1" applyFill="1" applyBorder="1" applyAlignment="1">
      <alignment horizontal="center" vertical="center"/>
    </xf>
    <xf numFmtId="0" fontId="34" fillId="15" borderId="10" xfId="0" applyFont="1" applyFill="1" applyBorder="1" applyAlignment="1">
      <alignment horizontal="center" vertical="top"/>
    </xf>
    <xf numFmtId="0" fontId="42" fillId="15" borderId="0" xfId="21" applyFont="1" applyFill="1" applyAlignment="1">
      <alignment horizontal="center" vertical="center" wrapText="1"/>
    </xf>
    <xf numFmtId="4" fontId="34" fillId="15" borderId="10" xfId="29" applyNumberFormat="1" applyFont="1" applyFill="1" applyBorder="1" applyAlignment="1">
      <alignment horizontal="center" vertical="center"/>
    </xf>
    <xf numFmtId="0" fontId="39" fillId="15" borderId="0" xfId="21" applyFont="1" applyFill="1" applyAlignment="1">
      <alignment horizontal="center"/>
    </xf>
    <xf numFmtId="0" fontId="34" fillId="15" borderId="0" xfId="21" applyFont="1" applyFill="1" applyAlignment="1">
      <alignment horizontal="center" vertical="center" wrapText="1"/>
    </xf>
    <xf numFmtId="4" fontId="34" fillId="15" borderId="10" xfId="21" applyNumberFormat="1" applyFont="1" applyFill="1" applyBorder="1" applyAlignment="1">
      <alignment horizontal="center" vertical="center"/>
    </xf>
    <xf numFmtId="4" fontId="34" fillId="15" borderId="13" xfId="21" applyNumberFormat="1" applyFont="1" applyFill="1" applyBorder="1" applyAlignment="1">
      <alignment horizontal="center" vertical="center"/>
    </xf>
    <xf numFmtId="4" fontId="34" fillId="15" borderId="15" xfId="21" applyNumberFormat="1" applyFont="1" applyFill="1" applyBorder="1" applyAlignment="1">
      <alignment horizontal="center" vertical="center"/>
    </xf>
    <xf numFmtId="49" fontId="34" fillId="15" borderId="0" xfId="21" applyNumberFormat="1" applyFont="1" applyFill="1" applyAlignment="1">
      <alignment horizontal="left" vertical="top" wrapText="1"/>
    </xf>
    <xf numFmtId="0" fontId="34" fillId="15" borderId="0" xfId="21" applyFont="1" applyFill="1" applyAlignment="1">
      <alignment horizontal="center" wrapText="1"/>
    </xf>
    <xf numFmtId="0" fontId="34" fillId="15" borderId="0" xfId="21" applyFont="1" applyFill="1" applyAlignment="1">
      <alignment horizontal="right" wrapText="1"/>
    </xf>
    <xf numFmtId="0" fontId="42" fillId="15" borderId="0" xfId="21" applyFont="1" applyFill="1" applyAlignment="1">
      <alignment horizontal="center" wrapText="1"/>
    </xf>
  </cellXfs>
  <cellStyles count="30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Гиперссылка" xfId="10" builtinId="8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2 2" xfId="20"/>
    <cellStyle name="Обычный_Проект плана" xfId="21"/>
    <cellStyle name="Обычный_Проект плана_ожидаемые показатели" xfId="29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Стиль 1" xfId="26"/>
    <cellStyle name="Текст предупреждения" xfId="27" builtinId="11" customBuiltin="1"/>
    <cellStyle name="Хороший" xfId="28" builtinId="26" customBuiltin="1"/>
  </cellStyles>
  <dxfs count="0"/>
  <tableStyles count="0" defaultTableStyle="TableStyleMedium9" defaultPivotStyle="PivotStyleLight16"/>
  <colors>
    <mruColors>
      <color rgb="FF58F6F2"/>
      <color rgb="FF02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ts.dudink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33"/>
  <sheetViews>
    <sheetView zoomScaleNormal="100" zoomScaleSheetLayoutView="72" workbookViewId="0">
      <selection activeCell="A6" sqref="A6:C6"/>
    </sheetView>
  </sheetViews>
  <sheetFormatPr defaultColWidth="10.28515625" defaultRowHeight="15" x14ac:dyDescent="0.25"/>
  <cols>
    <col min="1" max="1" width="5" style="1" customWidth="1"/>
    <col min="2" max="2" width="46.140625" style="1" customWidth="1"/>
    <col min="3" max="3" width="47.7109375" style="1" customWidth="1"/>
    <col min="4" max="16384" width="10.28515625" style="2"/>
  </cols>
  <sheetData>
    <row r="1" spans="1:5" ht="15.75" customHeight="1" x14ac:dyDescent="0.25">
      <c r="A1" s="30"/>
      <c r="B1" s="30"/>
      <c r="C1" s="87" t="s">
        <v>164</v>
      </c>
    </row>
    <row r="2" spans="1:5" ht="15.75" customHeight="1" x14ac:dyDescent="0.25">
      <c r="A2" s="31"/>
      <c r="B2" s="31"/>
      <c r="C2" s="88"/>
    </row>
    <row r="3" spans="1:5" ht="24" customHeight="1" x14ac:dyDescent="0.25">
      <c r="A3" s="31"/>
      <c r="B3" s="31"/>
      <c r="C3" s="88"/>
    </row>
    <row r="4" spans="1:5" ht="17.25" customHeight="1" x14ac:dyDescent="0.25">
      <c r="A4" s="31"/>
      <c r="B4" s="31"/>
      <c r="C4" s="88"/>
    </row>
    <row r="5" spans="1:5" s="4" customFormat="1" ht="18.75" x14ac:dyDescent="0.3">
      <c r="A5" s="86" t="s">
        <v>162</v>
      </c>
      <c r="B5" s="86"/>
      <c r="C5" s="86"/>
    </row>
    <row r="6" spans="1:5" s="4" customFormat="1" ht="18.75" x14ac:dyDescent="0.3">
      <c r="A6" s="86" t="s">
        <v>74</v>
      </c>
      <c r="B6" s="86"/>
      <c r="C6" s="86"/>
    </row>
    <row r="7" spans="1:5" s="4" customFormat="1" ht="18.75" x14ac:dyDescent="0.3">
      <c r="A7" s="86" t="s">
        <v>75</v>
      </c>
      <c r="B7" s="86"/>
      <c r="C7" s="86"/>
    </row>
    <row r="8" spans="1:5" s="4" customFormat="1" ht="18.75" x14ac:dyDescent="0.3">
      <c r="A8" s="86" t="s">
        <v>163</v>
      </c>
      <c r="B8" s="86"/>
      <c r="C8" s="86"/>
    </row>
    <row r="9" spans="1:5" s="4" customFormat="1" ht="18.75" x14ac:dyDescent="0.3">
      <c r="A9" s="90" t="s">
        <v>149</v>
      </c>
      <c r="B9" s="90"/>
      <c r="C9" s="90"/>
    </row>
    <row r="10" spans="1:5" ht="21" customHeight="1" x14ac:dyDescent="0.25">
      <c r="A10" s="32"/>
      <c r="B10" s="32"/>
      <c r="C10" s="32"/>
    </row>
    <row r="11" spans="1:5" s="3" customFormat="1" ht="38.25" customHeight="1" x14ac:dyDescent="0.25">
      <c r="A11" s="91" t="s">
        <v>43</v>
      </c>
      <c r="B11" s="92"/>
      <c r="C11" s="93"/>
    </row>
    <row r="12" spans="1:5" ht="53.25" customHeight="1" x14ac:dyDescent="0.25">
      <c r="A12" s="33">
        <v>1</v>
      </c>
      <c r="B12" s="34" t="s">
        <v>44</v>
      </c>
      <c r="C12" s="35" t="s">
        <v>161</v>
      </c>
      <c r="D12" s="5"/>
      <c r="E12" s="5"/>
    </row>
    <row r="13" spans="1:5" ht="36" customHeight="1" x14ac:dyDescent="0.25">
      <c r="A13" s="33">
        <v>2</v>
      </c>
      <c r="B13" s="34" t="s">
        <v>17</v>
      </c>
      <c r="C13" s="35" t="s">
        <v>133</v>
      </c>
    </row>
    <row r="14" spans="1:5" ht="39" customHeight="1" x14ac:dyDescent="0.25">
      <c r="A14" s="33">
        <v>3</v>
      </c>
      <c r="B14" s="34" t="s">
        <v>18</v>
      </c>
      <c r="C14" s="35" t="s">
        <v>76</v>
      </c>
    </row>
    <row r="15" spans="1:5" ht="35.25" customHeight="1" x14ac:dyDescent="0.25">
      <c r="A15" s="33">
        <v>4</v>
      </c>
      <c r="B15" s="34" t="s">
        <v>23</v>
      </c>
      <c r="C15" s="35" t="s">
        <v>84</v>
      </c>
    </row>
    <row r="16" spans="1:5" ht="71.25" customHeight="1" x14ac:dyDescent="0.25">
      <c r="A16" s="33">
        <v>5</v>
      </c>
      <c r="B16" s="34" t="s">
        <v>45</v>
      </c>
      <c r="C16" s="35" t="s">
        <v>136</v>
      </c>
    </row>
    <row r="17" spans="1:3" ht="16.5" x14ac:dyDescent="0.25">
      <c r="A17" s="33">
        <v>6</v>
      </c>
      <c r="B17" s="34" t="s">
        <v>19</v>
      </c>
      <c r="C17" s="35" t="s">
        <v>155</v>
      </c>
    </row>
    <row r="18" spans="1:3" ht="16.5" x14ac:dyDescent="0.25">
      <c r="A18" s="33">
        <v>7</v>
      </c>
      <c r="B18" s="34" t="s">
        <v>20</v>
      </c>
      <c r="C18" s="36" t="s">
        <v>123</v>
      </c>
    </row>
    <row r="19" spans="1:3" s="3" customFormat="1" ht="22.5" customHeight="1" x14ac:dyDescent="0.25">
      <c r="A19" s="89" t="s">
        <v>46</v>
      </c>
      <c r="B19" s="89"/>
      <c r="C19" s="89"/>
    </row>
    <row r="20" spans="1:3" ht="16.5" x14ac:dyDescent="0.25">
      <c r="A20" s="33">
        <v>8</v>
      </c>
      <c r="B20" s="34" t="s">
        <v>47</v>
      </c>
      <c r="C20" s="35" t="s">
        <v>31</v>
      </c>
    </row>
    <row r="21" spans="1:3" ht="49.5" x14ac:dyDescent="0.25">
      <c r="A21" s="33">
        <v>9</v>
      </c>
      <c r="B21" s="34" t="s">
        <v>72</v>
      </c>
      <c r="C21" s="35" t="s">
        <v>28</v>
      </c>
    </row>
    <row r="22" spans="1:3" ht="16.5" x14ac:dyDescent="0.25">
      <c r="A22" s="33"/>
      <c r="B22" s="34" t="s">
        <v>48</v>
      </c>
      <c r="C22" s="37">
        <v>44845</v>
      </c>
    </row>
    <row r="23" spans="1:3" ht="16.5" x14ac:dyDescent="0.25">
      <c r="A23" s="33"/>
      <c r="B23" s="34" t="s">
        <v>49</v>
      </c>
      <c r="C23" s="38" t="s">
        <v>139</v>
      </c>
    </row>
    <row r="24" spans="1:3" ht="49.5" x14ac:dyDescent="0.25">
      <c r="A24" s="33">
        <v>10</v>
      </c>
      <c r="B24" s="34" t="s">
        <v>71</v>
      </c>
      <c r="C24" s="39"/>
    </row>
    <row r="25" spans="1:3" ht="16.5" x14ac:dyDescent="0.25">
      <c r="A25" s="33"/>
      <c r="B25" s="34" t="s">
        <v>135</v>
      </c>
      <c r="C25" s="40">
        <v>44846</v>
      </c>
    </row>
    <row r="26" spans="1:3" ht="16.5" x14ac:dyDescent="0.25">
      <c r="A26" s="33"/>
      <c r="B26" s="34" t="s">
        <v>134</v>
      </c>
      <c r="C26" s="40">
        <v>46671</v>
      </c>
    </row>
    <row r="27" spans="1:3" ht="15.75" x14ac:dyDescent="0.25">
      <c r="A27" s="8"/>
      <c r="B27" s="9"/>
      <c r="C27" s="7"/>
    </row>
    <row r="28" spans="1:3" ht="15.75" x14ac:dyDescent="0.25">
      <c r="A28" s="10"/>
      <c r="B28" s="11"/>
      <c r="C28" s="10"/>
    </row>
    <row r="29" spans="1:3" x14ac:dyDescent="0.25">
      <c r="B29" s="6"/>
    </row>
    <row r="30" spans="1:3" x14ac:dyDescent="0.25">
      <c r="B30" s="6"/>
    </row>
    <row r="31" spans="1:3" x14ac:dyDescent="0.25">
      <c r="B31" s="6"/>
    </row>
    <row r="32" spans="1:3" x14ac:dyDescent="0.25">
      <c r="B32" s="6"/>
    </row>
    <row r="33" spans="2:2" x14ac:dyDescent="0.25">
      <c r="B33" s="6"/>
    </row>
  </sheetData>
  <mergeCells count="8">
    <mergeCell ref="A7:C7"/>
    <mergeCell ref="C1:C4"/>
    <mergeCell ref="A19:C19"/>
    <mergeCell ref="A5:C5"/>
    <mergeCell ref="A9:C9"/>
    <mergeCell ref="A11:C11"/>
    <mergeCell ref="A6:C6"/>
    <mergeCell ref="A8:C8"/>
  </mergeCells>
  <phoneticPr fontId="1" type="noConversion"/>
  <hyperlinks>
    <hyperlink ref="C18" r:id="rId1"/>
  </hyperlinks>
  <pageMargins left="0.70866141732283472" right="0.19685039370078741" top="0.59055118110236227" bottom="0.43307086614173229" header="0.31496062992125984" footer="0.31496062992125984"/>
  <pageSetup paperSize="9" scale="96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FF"/>
    <pageSetUpPr fitToPage="1"/>
  </sheetPr>
  <dimension ref="A2:I38"/>
  <sheetViews>
    <sheetView zoomScaleNormal="100" zoomScaleSheetLayoutView="85" workbookViewId="0">
      <selection activeCell="I8" sqref="I8"/>
    </sheetView>
  </sheetViews>
  <sheetFormatPr defaultColWidth="10.28515625" defaultRowHeight="14.25" x14ac:dyDescent="0.2"/>
  <cols>
    <col min="1" max="1" width="10.42578125" style="21" customWidth="1"/>
    <col min="2" max="2" width="42.5703125" style="22" customWidth="1"/>
    <col min="3" max="3" width="10.5703125" style="22" customWidth="1"/>
    <col min="4" max="4" width="13.42578125" style="23" customWidth="1"/>
    <col min="5" max="5" width="13.42578125" style="23" bestFit="1" customWidth="1"/>
    <col min="6" max="6" width="13.42578125" style="20" bestFit="1" customWidth="1"/>
    <col min="7" max="7" width="13.42578125" style="20" customWidth="1"/>
    <col min="8" max="8" width="9.42578125" style="20" customWidth="1"/>
    <col min="9" max="9" width="10.7109375" style="20" customWidth="1"/>
    <col min="10" max="16384" width="10.28515625" style="20"/>
  </cols>
  <sheetData>
    <row r="2" spans="1:9" s="19" customFormat="1" ht="16.5" x14ac:dyDescent="0.25">
      <c r="A2" s="94" t="s">
        <v>88</v>
      </c>
      <c r="B2" s="94"/>
      <c r="C2" s="94"/>
      <c r="D2" s="94"/>
      <c r="E2" s="94"/>
      <c r="F2" s="94"/>
      <c r="G2" s="94"/>
      <c r="I2" s="20"/>
    </row>
    <row r="3" spans="1:9" ht="16.5" x14ac:dyDescent="0.25">
      <c r="A3" s="41"/>
      <c r="B3" s="42"/>
      <c r="C3" s="42"/>
      <c r="D3" s="43"/>
      <c r="E3" s="44"/>
      <c r="F3" s="45"/>
      <c r="G3" s="45"/>
    </row>
    <row r="4" spans="1:9" s="24" customFormat="1" ht="16.5" x14ac:dyDescent="0.2">
      <c r="A4" s="95" t="s">
        <v>77</v>
      </c>
      <c r="B4" s="95" t="s">
        <v>1</v>
      </c>
      <c r="C4" s="95" t="s">
        <v>2</v>
      </c>
      <c r="D4" s="95" t="s">
        <v>150</v>
      </c>
      <c r="E4" s="95"/>
      <c r="F4" s="95" t="s">
        <v>32</v>
      </c>
      <c r="G4" s="95"/>
      <c r="I4" s="25"/>
    </row>
    <row r="5" spans="1:9" ht="33" x14ac:dyDescent="0.2">
      <c r="A5" s="95"/>
      <c r="B5" s="95"/>
      <c r="C5" s="95"/>
      <c r="D5" s="46" t="s">
        <v>89</v>
      </c>
      <c r="E5" s="47" t="s">
        <v>39</v>
      </c>
      <c r="F5" s="48" t="s">
        <v>142</v>
      </c>
      <c r="G5" s="48" t="s">
        <v>151</v>
      </c>
    </row>
    <row r="6" spans="1:9" s="19" customFormat="1" ht="16.5" x14ac:dyDescent="0.25">
      <c r="A6" s="47">
        <v>1</v>
      </c>
      <c r="B6" s="49">
        <v>2</v>
      </c>
      <c r="C6" s="49" t="s">
        <v>22</v>
      </c>
      <c r="D6" s="47">
        <v>4</v>
      </c>
      <c r="E6" s="47">
        <v>5</v>
      </c>
      <c r="F6" s="47">
        <v>6</v>
      </c>
      <c r="G6" s="47">
        <v>7</v>
      </c>
      <c r="I6" s="20"/>
    </row>
    <row r="7" spans="1:9" s="19" customFormat="1" ht="49.5" x14ac:dyDescent="0.25">
      <c r="A7" s="98" t="s">
        <v>37</v>
      </c>
      <c r="B7" s="50" t="s">
        <v>94</v>
      </c>
      <c r="C7" s="50" t="s">
        <v>25</v>
      </c>
      <c r="D7" s="51">
        <f>D8+D9</f>
        <v>996</v>
      </c>
      <c r="E7" s="51">
        <f>E8+E9</f>
        <v>1877.85</v>
      </c>
      <c r="F7" s="51">
        <f>F8+F9</f>
        <v>1761.85</v>
      </c>
      <c r="G7" s="51">
        <f>G8+G9</f>
        <v>1761.85</v>
      </c>
      <c r="I7" s="20"/>
    </row>
    <row r="8" spans="1:9" s="19" customFormat="1" ht="16.5" x14ac:dyDescent="0.25">
      <c r="A8" s="99"/>
      <c r="B8" s="50" t="s">
        <v>50</v>
      </c>
      <c r="C8" s="50" t="s">
        <v>25</v>
      </c>
      <c r="D8" s="51">
        <v>996</v>
      </c>
      <c r="E8" s="51">
        <v>1876</v>
      </c>
      <c r="F8" s="51">
        <v>1760</v>
      </c>
      <c r="G8" s="51">
        <v>1760</v>
      </c>
      <c r="I8" s="20"/>
    </row>
    <row r="9" spans="1:9" s="19" customFormat="1" ht="16.5" x14ac:dyDescent="0.25">
      <c r="A9" s="99"/>
      <c r="B9" s="50" t="s">
        <v>51</v>
      </c>
      <c r="C9" s="50" t="s">
        <v>25</v>
      </c>
      <c r="D9" s="51">
        <v>0</v>
      </c>
      <c r="E9" s="51">
        <v>1.85</v>
      </c>
      <c r="F9" s="51">
        <v>1.85</v>
      </c>
      <c r="G9" s="51">
        <v>1.85</v>
      </c>
      <c r="I9" s="20"/>
    </row>
    <row r="10" spans="1:9" ht="49.5" x14ac:dyDescent="0.2">
      <c r="A10" s="98" t="s">
        <v>38</v>
      </c>
      <c r="B10" s="50" t="s">
        <v>95</v>
      </c>
      <c r="C10" s="52" t="s">
        <v>0</v>
      </c>
      <c r="D10" s="51">
        <f>D12+D13</f>
        <v>131082.15</v>
      </c>
      <c r="E10" s="51">
        <f t="shared" ref="E10:G10" si="0">E12+E13</f>
        <v>254952.2</v>
      </c>
      <c r="F10" s="51">
        <f t="shared" si="0"/>
        <v>257017.1</v>
      </c>
      <c r="G10" s="51">
        <f t="shared" si="0"/>
        <v>268228.11</v>
      </c>
    </row>
    <row r="11" spans="1:9" ht="18.75" customHeight="1" x14ac:dyDescent="0.2">
      <c r="A11" s="99"/>
      <c r="B11" s="50" t="s">
        <v>26</v>
      </c>
      <c r="C11" s="52" t="s">
        <v>0</v>
      </c>
      <c r="D11" s="51">
        <f>(D12+D13)*20%</f>
        <v>26216.43</v>
      </c>
      <c r="E11" s="51">
        <f>(E12+E13)*20%</f>
        <v>50990.44</v>
      </c>
      <c r="F11" s="51">
        <f>(F12+F13)*20%</f>
        <v>51403.420000000006</v>
      </c>
      <c r="G11" s="51">
        <f>(G12+G13)*20%</f>
        <v>53645.622000000003</v>
      </c>
    </row>
    <row r="12" spans="1:9" ht="18.75" customHeight="1" x14ac:dyDescent="0.2">
      <c r="A12" s="99"/>
      <c r="B12" s="50" t="s">
        <v>52</v>
      </c>
      <c r="C12" s="52" t="s">
        <v>0</v>
      </c>
      <c r="D12" s="51">
        <v>131082.15</v>
      </c>
      <c r="E12" s="51">
        <v>254449.41</v>
      </c>
      <c r="F12" s="51">
        <v>256499.81</v>
      </c>
      <c r="G12" s="51">
        <v>267683.90999999997</v>
      </c>
    </row>
    <row r="13" spans="1:9" ht="18.75" customHeight="1" x14ac:dyDescent="0.2">
      <c r="A13" s="99"/>
      <c r="B13" s="50" t="s">
        <v>53</v>
      </c>
      <c r="C13" s="52" t="s">
        <v>0</v>
      </c>
      <c r="D13" s="51">
        <v>0</v>
      </c>
      <c r="E13" s="51">
        <v>502.79</v>
      </c>
      <c r="F13" s="51">
        <v>517.29</v>
      </c>
      <c r="G13" s="51">
        <v>544.20000000000005</v>
      </c>
    </row>
    <row r="14" spans="1:9" s="19" customFormat="1" ht="49.5" x14ac:dyDescent="0.25">
      <c r="A14" s="98" t="s">
        <v>22</v>
      </c>
      <c r="B14" s="50" t="s">
        <v>96</v>
      </c>
      <c r="C14" s="50" t="s">
        <v>0</v>
      </c>
      <c r="D14" s="51">
        <f>D16+D17</f>
        <v>123009.28</v>
      </c>
      <c r="E14" s="51">
        <f>E16+E17</f>
        <v>238035.28</v>
      </c>
      <c r="F14" s="51">
        <f t="shared" ref="F14:G14" si="1">F16+F17</f>
        <v>238515.7</v>
      </c>
      <c r="G14" s="51">
        <f t="shared" si="1"/>
        <v>250680.47</v>
      </c>
      <c r="I14" s="26"/>
    </row>
    <row r="15" spans="1:9" s="19" customFormat="1" ht="20.25" customHeight="1" x14ac:dyDescent="0.25">
      <c r="A15" s="99"/>
      <c r="B15" s="50" t="s">
        <v>30</v>
      </c>
      <c r="C15" s="50" t="s">
        <v>0</v>
      </c>
      <c r="D15" s="51">
        <f>(D16+D17)*20%</f>
        <v>24601.856</v>
      </c>
      <c r="E15" s="51">
        <f>(E16+E17)*20%</f>
        <v>47607.056000000004</v>
      </c>
      <c r="F15" s="51">
        <f>(F16+F17)*20%</f>
        <v>47703.140000000007</v>
      </c>
      <c r="G15" s="51">
        <f>(G16+G17)*20%</f>
        <v>50136.094000000005</v>
      </c>
      <c r="H15" s="27"/>
      <c r="I15" s="20"/>
    </row>
    <row r="16" spans="1:9" s="19" customFormat="1" ht="20.25" customHeight="1" x14ac:dyDescent="0.25">
      <c r="A16" s="99"/>
      <c r="B16" s="50" t="s">
        <v>54</v>
      </c>
      <c r="C16" s="50" t="s">
        <v>0</v>
      </c>
      <c r="D16" s="51">
        <v>123009.28</v>
      </c>
      <c r="E16" s="51">
        <v>237623.9</v>
      </c>
      <c r="F16" s="51">
        <v>238032.25</v>
      </c>
      <c r="G16" s="51">
        <v>250171.88</v>
      </c>
      <c r="I16" s="20"/>
    </row>
    <row r="17" spans="1:9" s="19" customFormat="1" ht="20.25" customHeight="1" x14ac:dyDescent="0.25">
      <c r="A17" s="99"/>
      <c r="B17" s="50" t="s">
        <v>55</v>
      </c>
      <c r="C17" s="50" t="s">
        <v>0</v>
      </c>
      <c r="D17" s="51">
        <v>0</v>
      </c>
      <c r="E17" s="51">
        <v>411.38</v>
      </c>
      <c r="F17" s="51">
        <v>483.45</v>
      </c>
      <c r="G17" s="51">
        <v>508.59</v>
      </c>
      <c r="I17" s="20"/>
    </row>
    <row r="18" spans="1:9" ht="22.5" customHeight="1" x14ac:dyDescent="0.2">
      <c r="A18" s="53" t="s">
        <v>21</v>
      </c>
      <c r="B18" s="50" t="s">
        <v>82</v>
      </c>
      <c r="C18" s="50" t="s">
        <v>0</v>
      </c>
      <c r="D18" s="51">
        <f>D10-D14</f>
        <v>8072.8699999999953</v>
      </c>
      <c r="E18" s="51">
        <f>E10-E14</f>
        <v>16916.920000000013</v>
      </c>
      <c r="F18" s="51">
        <f>F10-F14</f>
        <v>18501.399999999994</v>
      </c>
      <c r="G18" s="51">
        <f>G10-G14</f>
        <v>17547.639999999985</v>
      </c>
    </row>
    <row r="19" spans="1:9" ht="22.5" customHeight="1" x14ac:dyDescent="0.2">
      <c r="A19" s="96" t="s">
        <v>35</v>
      </c>
      <c r="B19" s="50" t="s">
        <v>7</v>
      </c>
      <c r="C19" s="50" t="s">
        <v>0</v>
      </c>
      <c r="D19" s="51">
        <f>'Себестоимость разд.2 '!D40</f>
        <v>6806.8047799999995</v>
      </c>
      <c r="E19" s="51">
        <f>'Себестоимость разд.2 '!E40</f>
        <v>15315.583360000001</v>
      </c>
      <c r="F19" s="51">
        <f>'Себестоимость разд.2 '!F40</f>
        <v>15179.35994</v>
      </c>
      <c r="G19" s="51">
        <f>'Себестоимость разд.2 '!G40</f>
        <v>15228.018840000001</v>
      </c>
    </row>
    <row r="20" spans="1:9" ht="22.5" customHeight="1" x14ac:dyDescent="0.2">
      <c r="A20" s="100"/>
      <c r="B20" s="50" t="s">
        <v>24</v>
      </c>
      <c r="C20" s="50" t="s">
        <v>0</v>
      </c>
      <c r="D20" s="51">
        <f>'Себестоимость разд.2 '!D41</f>
        <v>67.39</v>
      </c>
      <c r="E20" s="51">
        <f>'Себестоимость разд.2 '!E41</f>
        <v>140.59</v>
      </c>
      <c r="F20" s="51">
        <f>'Себестоимость разд.2 '!F41</f>
        <v>151.1</v>
      </c>
      <c r="G20" s="51">
        <f>'Себестоимость разд.2 '!G41</f>
        <v>156.80000000000001</v>
      </c>
    </row>
    <row r="21" spans="1:9" ht="22.5" customHeight="1" x14ac:dyDescent="0.2">
      <c r="A21" s="53" t="s">
        <v>36</v>
      </c>
      <c r="B21" s="50" t="s">
        <v>4</v>
      </c>
      <c r="C21" s="50" t="s">
        <v>0</v>
      </c>
      <c r="D21" s="51">
        <f>D18-D19+D20</f>
        <v>1333.455219999996</v>
      </c>
      <c r="E21" s="51">
        <f>E18-E19+E20</f>
        <v>1741.9266400000122</v>
      </c>
      <c r="F21" s="51">
        <f>F18-F19+F20</f>
        <v>3473.1400599999938</v>
      </c>
      <c r="G21" s="51">
        <f>G18-G19+G20</f>
        <v>2476.4211599999844</v>
      </c>
    </row>
    <row r="22" spans="1:9" ht="36.75" customHeight="1" x14ac:dyDescent="0.2">
      <c r="A22" s="96" t="s">
        <v>15</v>
      </c>
      <c r="B22" s="50" t="s">
        <v>97</v>
      </c>
      <c r="C22" s="50" t="s">
        <v>0</v>
      </c>
      <c r="D22" s="51">
        <f>D23+D24</f>
        <v>17689.61</v>
      </c>
      <c r="E22" s="51">
        <f>E23+E24</f>
        <v>20732.780000000002</v>
      </c>
      <c r="F22" s="51">
        <f>F23+F24</f>
        <v>16305.26</v>
      </c>
      <c r="G22" s="51">
        <f>G23+G24</f>
        <v>10911.37</v>
      </c>
    </row>
    <row r="23" spans="1:9" ht="34.5" customHeight="1" x14ac:dyDescent="0.2">
      <c r="A23" s="97"/>
      <c r="B23" s="50" t="s">
        <v>86</v>
      </c>
      <c r="C23" s="50" t="s">
        <v>0</v>
      </c>
      <c r="D23" s="51">
        <v>1027.22</v>
      </c>
      <c r="E23" s="51">
        <v>2302.4499999999998</v>
      </c>
      <c r="F23" s="51">
        <v>5080.6000000000004</v>
      </c>
      <c r="G23" s="51">
        <v>5080.6000000000004</v>
      </c>
      <c r="H23" s="28"/>
    </row>
    <row r="24" spans="1:9" ht="22.5" customHeight="1" x14ac:dyDescent="0.2">
      <c r="A24" s="97"/>
      <c r="B24" s="50" t="s">
        <v>87</v>
      </c>
      <c r="C24" s="50" t="s">
        <v>0</v>
      </c>
      <c r="D24" s="51">
        <v>16662.39</v>
      </c>
      <c r="E24" s="51">
        <v>18430.330000000002</v>
      </c>
      <c r="F24" s="51">
        <v>11224.66</v>
      </c>
      <c r="G24" s="51">
        <v>5830.77</v>
      </c>
    </row>
    <row r="25" spans="1:9" ht="36.75" customHeight="1" x14ac:dyDescent="0.2">
      <c r="A25" s="96" t="s">
        <v>16</v>
      </c>
      <c r="B25" s="50" t="s">
        <v>98</v>
      </c>
      <c r="C25" s="50" t="s">
        <v>0</v>
      </c>
      <c r="D25" s="51">
        <f>D26+D27+D28</f>
        <v>341.13</v>
      </c>
      <c r="E25" s="51">
        <f>E26+E27+E28</f>
        <v>666.13</v>
      </c>
      <c r="F25" s="51">
        <f>F26+F27+F28</f>
        <v>627.65</v>
      </c>
      <c r="G25" s="51">
        <f>G26+G27+G28</f>
        <v>627.72</v>
      </c>
    </row>
    <row r="26" spans="1:9" ht="22.5" customHeight="1" x14ac:dyDescent="0.2">
      <c r="A26" s="97"/>
      <c r="B26" s="50" t="s">
        <v>85</v>
      </c>
      <c r="C26" s="50" t="s">
        <v>0</v>
      </c>
      <c r="D26" s="51">
        <v>27.5</v>
      </c>
      <c r="E26" s="51">
        <v>75.86</v>
      </c>
      <c r="F26" s="51">
        <v>77.38</v>
      </c>
      <c r="G26" s="51">
        <v>77.45</v>
      </c>
    </row>
    <row r="27" spans="1:9" ht="22.5" customHeight="1" x14ac:dyDescent="0.2">
      <c r="A27" s="97"/>
      <c r="B27" s="50" t="s">
        <v>122</v>
      </c>
      <c r="C27" s="50" t="s">
        <v>0</v>
      </c>
      <c r="D27" s="51">
        <v>260.14</v>
      </c>
      <c r="E27" s="51">
        <v>520.27</v>
      </c>
      <c r="F27" s="51">
        <v>520.27</v>
      </c>
      <c r="G27" s="51">
        <v>520.27</v>
      </c>
    </row>
    <row r="28" spans="1:9" ht="22.5" customHeight="1" x14ac:dyDescent="0.2">
      <c r="A28" s="54"/>
      <c r="B28" s="50" t="s">
        <v>129</v>
      </c>
      <c r="C28" s="50" t="s">
        <v>0</v>
      </c>
      <c r="D28" s="51">
        <v>53.49</v>
      </c>
      <c r="E28" s="51">
        <v>70</v>
      </c>
      <c r="F28" s="51">
        <v>30</v>
      </c>
      <c r="G28" s="51">
        <v>30</v>
      </c>
    </row>
    <row r="29" spans="1:9" ht="22.5" customHeight="1" x14ac:dyDescent="0.2">
      <c r="A29" s="53" t="s">
        <v>66</v>
      </c>
      <c r="B29" s="50" t="s">
        <v>5</v>
      </c>
      <c r="C29" s="50" t="s">
        <v>0</v>
      </c>
      <c r="D29" s="51">
        <f>D21+D22-D25</f>
        <v>18681.935219999996</v>
      </c>
      <c r="E29" s="51">
        <f>E21+E22-E25</f>
        <v>21808.576640000014</v>
      </c>
      <c r="F29" s="51">
        <f>F21+F22-F25</f>
        <v>19150.750059999991</v>
      </c>
      <c r="G29" s="51">
        <f>G21+G22-G25</f>
        <v>12760.071159999987</v>
      </c>
    </row>
    <row r="30" spans="1:9" ht="49.5" x14ac:dyDescent="0.2">
      <c r="A30" s="96" t="s">
        <v>67</v>
      </c>
      <c r="B30" s="50" t="s">
        <v>99</v>
      </c>
      <c r="C30" s="50" t="s">
        <v>0</v>
      </c>
      <c r="D30" s="51">
        <f>D31+D32</f>
        <v>6678.403804999999</v>
      </c>
      <c r="E30" s="51">
        <f>E31+E32</f>
        <v>9782.0541600000033</v>
      </c>
      <c r="F30" s="51">
        <f>F31+F32</f>
        <v>8648.8375149999974</v>
      </c>
      <c r="G30" s="51">
        <f>G31+G32</f>
        <v>6915.3477899999962</v>
      </c>
    </row>
    <row r="31" spans="1:9" ht="16.5" x14ac:dyDescent="0.2">
      <c r="A31" s="97"/>
      <c r="B31" s="50" t="s">
        <v>56</v>
      </c>
      <c r="C31" s="50" t="s">
        <v>0</v>
      </c>
      <c r="D31" s="51">
        <f>D29*25%</f>
        <v>4670.4838049999989</v>
      </c>
      <c r="E31" s="51">
        <f>E29*25%</f>
        <v>5452.1441600000035</v>
      </c>
      <c r="F31" s="51">
        <f>F29*25%</f>
        <v>4787.6875149999978</v>
      </c>
      <c r="G31" s="51">
        <f>G29*25%</f>
        <v>3190.0177899999967</v>
      </c>
    </row>
    <row r="32" spans="1:9" ht="16.5" x14ac:dyDescent="0.2">
      <c r="A32" s="97"/>
      <c r="B32" s="50" t="s">
        <v>57</v>
      </c>
      <c r="C32" s="50" t="s">
        <v>0</v>
      </c>
      <c r="D32" s="51">
        <v>2007.92</v>
      </c>
      <c r="E32" s="51">
        <v>4329.91</v>
      </c>
      <c r="F32" s="51">
        <v>3861.15</v>
      </c>
      <c r="G32" s="51">
        <v>3725.33</v>
      </c>
    </row>
    <row r="33" spans="1:7" ht="16.5" x14ac:dyDescent="0.2">
      <c r="A33" s="53" t="s">
        <v>68</v>
      </c>
      <c r="B33" s="50" t="s">
        <v>6</v>
      </c>
      <c r="C33" s="50" t="s">
        <v>0</v>
      </c>
      <c r="D33" s="51">
        <f>D29-D31</f>
        <v>14011.451414999996</v>
      </c>
      <c r="E33" s="51">
        <f>E29-E31</f>
        <v>16356.43248000001</v>
      </c>
      <c r="F33" s="51">
        <f>F29-F31</f>
        <v>14363.062544999993</v>
      </c>
      <c r="G33" s="51">
        <f>G29-G31</f>
        <v>9570.0533699999905</v>
      </c>
    </row>
    <row r="34" spans="1:7" ht="34.5" customHeight="1" x14ac:dyDescent="0.2">
      <c r="A34" s="53" t="s">
        <v>69</v>
      </c>
      <c r="B34" s="50" t="s">
        <v>41</v>
      </c>
      <c r="C34" s="50" t="s">
        <v>0</v>
      </c>
      <c r="D34" s="51">
        <f>D33*5%</f>
        <v>700.57257074999984</v>
      </c>
      <c r="E34" s="51">
        <f>E33*5%</f>
        <v>817.82162400000061</v>
      </c>
      <c r="F34" s="51">
        <f>F33*5%</f>
        <v>718.15312724999967</v>
      </c>
      <c r="G34" s="51">
        <f>G33*5%</f>
        <v>478.50266849999957</v>
      </c>
    </row>
    <row r="35" spans="1:7" ht="33" x14ac:dyDescent="0.2">
      <c r="A35" s="53" t="s">
        <v>70</v>
      </c>
      <c r="B35" s="50" t="s">
        <v>33</v>
      </c>
      <c r="C35" s="50" t="s">
        <v>0</v>
      </c>
      <c r="D35" s="51">
        <f>D33-D34</f>
        <v>13310.878844249995</v>
      </c>
      <c r="E35" s="51">
        <f>E33-E34</f>
        <v>15538.61085600001</v>
      </c>
      <c r="F35" s="51">
        <f>F33-F34</f>
        <v>13644.909417749994</v>
      </c>
      <c r="G35" s="51">
        <f>G33-G34</f>
        <v>9091.5507014999912</v>
      </c>
    </row>
    <row r="36" spans="1:7" ht="17.25" x14ac:dyDescent="0.3">
      <c r="A36" s="55"/>
      <c r="B36" s="56"/>
      <c r="C36" s="57"/>
      <c r="D36" s="58"/>
      <c r="E36" s="43"/>
      <c r="F36" s="45"/>
      <c r="G36" s="45"/>
    </row>
    <row r="37" spans="1:7" x14ac:dyDescent="0.2">
      <c r="B37" s="29"/>
      <c r="C37" s="29"/>
      <c r="D37" s="29"/>
      <c r="E37" s="29"/>
      <c r="F37" s="29"/>
      <c r="G37" s="29"/>
    </row>
    <row r="38" spans="1:7" x14ac:dyDescent="0.2">
      <c r="A38" s="29"/>
    </row>
  </sheetData>
  <mergeCells count="13">
    <mergeCell ref="A25:A27"/>
    <mergeCell ref="A30:A32"/>
    <mergeCell ref="A7:A9"/>
    <mergeCell ref="A14:A17"/>
    <mergeCell ref="A19:A20"/>
    <mergeCell ref="A22:A24"/>
    <mergeCell ref="A10:A13"/>
    <mergeCell ref="A2:G2"/>
    <mergeCell ref="A4:A5"/>
    <mergeCell ref="B4:B5"/>
    <mergeCell ref="C4:C5"/>
    <mergeCell ref="D4:E4"/>
    <mergeCell ref="F4:G4"/>
  </mergeCells>
  <phoneticPr fontId="0" type="noConversion"/>
  <pageMargins left="0.65" right="0.26" top="0.56000000000000005" bottom="0.55118110236220474" header="0.31496062992125984" footer="0.31496062992125984"/>
  <pageSetup paperSize="9" scale="81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K49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50" sqref="B50"/>
    </sheetView>
  </sheetViews>
  <sheetFormatPr defaultColWidth="12.5703125" defaultRowHeight="41.25" customHeight="1" x14ac:dyDescent="0.2"/>
  <cols>
    <col min="1" max="1" width="8.140625" style="14" customWidth="1"/>
    <col min="2" max="2" width="39.140625" style="15" customWidth="1"/>
    <col min="3" max="3" width="12.5703125" style="15" customWidth="1"/>
    <col min="4" max="4" width="16.140625" style="14" customWidth="1"/>
    <col min="5" max="5" width="16" style="14" customWidth="1"/>
    <col min="6" max="6" width="13.85546875" style="14" customWidth="1"/>
    <col min="7" max="7" width="12.85546875" style="14" customWidth="1"/>
    <col min="8" max="8" width="12.5703125" style="14" customWidth="1"/>
    <col min="9" max="16384" width="12.5703125" style="14"/>
  </cols>
  <sheetData>
    <row r="1" spans="1:10" s="13" customFormat="1" ht="24" customHeight="1" x14ac:dyDescent="0.2">
      <c r="A1" s="103" t="s">
        <v>90</v>
      </c>
      <c r="B1" s="103"/>
      <c r="C1" s="103"/>
      <c r="D1" s="103"/>
      <c r="E1" s="103"/>
      <c r="F1" s="103"/>
      <c r="G1" s="103"/>
    </row>
    <row r="2" spans="1:10" ht="14.25" customHeight="1" x14ac:dyDescent="0.2">
      <c r="A2" s="59"/>
      <c r="B2" s="60"/>
      <c r="C2" s="60"/>
      <c r="D2" s="59"/>
      <c r="E2" s="61"/>
      <c r="F2" s="59"/>
      <c r="G2" s="59"/>
    </row>
    <row r="3" spans="1:10" s="16" customFormat="1" ht="27" customHeight="1" x14ac:dyDescent="0.2">
      <c r="A3" s="104" t="s">
        <v>77</v>
      </c>
      <c r="B3" s="104" t="s">
        <v>1</v>
      </c>
      <c r="C3" s="104" t="s">
        <v>2</v>
      </c>
      <c r="D3" s="104" t="s">
        <v>152</v>
      </c>
      <c r="E3" s="104"/>
      <c r="F3" s="104" t="s">
        <v>32</v>
      </c>
      <c r="G3" s="104"/>
    </row>
    <row r="4" spans="1:10" ht="10.5" hidden="1" customHeight="1" x14ac:dyDescent="0.2">
      <c r="A4" s="104"/>
      <c r="B4" s="104"/>
      <c r="C4" s="104"/>
      <c r="D4" s="62" t="s">
        <v>3</v>
      </c>
      <c r="E4" s="62"/>
      <c r="F4" s="62"/>
      <c r="G4" s="62"/>
    </row>
    <row r="5" spans="1:10" ht="40.5" customHeight="1" x14ac:dyDescent="0.2">
      <c r="A5" s="104"/>
      <c r="B5" s="104"/>
      <c r="C5" s="104"/>
      <c r="D5" s="63" t="s">
        <v>89</v>
      </c>
      <c r="E5" s="64" t="s">
        <v>39</v>
      </c>
      <c r="F5" s="64" t="s">
        <v>142</v>
      </c>
      <c r="G5" s="64" t="s">
        <v>151</v>
      </c>
    </row>
    <row r="6" spans="1:10" s="13" customFormat="1" ht="13.5" customHeight="1" x14ac:dyDescent="0.2">
      <c r="A6" s="62">
        <v>1</v>
      </c>
      <c r="B6" s="65">
        <v>2</v>
      </c>
      <c r="C6" s="62">
        <v>3</v>
      </c>
      <c r="D6" s="65">
        <v>4</v>
      </c>
      <c r="E6" s="62">
        <v>5</v>
      </c>
      <c r="F6" s="65">
        <v>6</v>
      </c>
      <c r="G6" s="62">
        <v>7</v>
      </c>
    </row>
    <row r="7" spans="1:10" ht="33" x14ac:dyDescent="0.25">
      <c r="A7" s="101" t="s">
        <v>37</v>
      </c>
      <c r="B7" s="66" t="s">
        <v>100</v>
      </c>
      <c r="C7" s="67" t="s">
        <v>0</v>
      </c>
      <c r="D7" s="68">
        <f>D10+D11</f>
        <v>123009.28</v>
      </c>
      <c r="E7" s="68">
        <f t="shared" ref="E7:G7" si="0">E10+E11</f>
        <v>238035.28</v>
      </c>
      <c r="F7" s="68">
        <f t="shared" si="0"/>
        <v>238515.7</v>
      </c>
      <c r="G7" s="68">
        <f t="shared" si="0"/>
        <v>250680.47</v>
      </c>
      <c r="H7" s="14" t="b">
        <f>E7='План Реализации разд.1'!E14</f>
        <v>1</v>
      </c>
      <c r="I7" s="14" t="b">
        <f>F7='План Реализации разд.1'!F14</f>
        <v>1</v>
      </c>
      <c r="J7" s="14" t="b">
        <f>G7='План Реализации разд.1'!G14</f>
        <v>1</v>
      </c>
    </row>
    <row r="8" spans="1:10" ht="16.5" x14ac:dyDescent="0.25">
      <c r="A8" s="102"/>
      <c r="B8" s="66" t="s">
        <v>26</v>
      </c>
      <c r="C8" s="67" t="s">
        <v>0</v>
      </c>
      <c r="D8" s="68">
        <f>'План Реализации разд.1'!D15</f>
        <v>24601.856</v>
      </c>
      <c r="E8" s="68">
        <f>'План Реализации разд.1'!E15</f>
        <v>47607.056000000004</v>
      </c>
      <c r="F8" s="68">
        <f>'План Реализации разд.1'!F15</f>
        <v>47703.140000000007</v>
      </c>
      <c r="G8" s="68">
        <f>'План Реализации разд.1'!G15</f>
        <v>50136.094000000005</v>
      </c>
    </row>
    <row r="9" spans="1:10" ht="16.5" x14ac:dyDescent="0.25">
      <c r="A9" s="102"/>
      <c r="B9" s="66" t="s">
        <v>27</v>
      </c>
      <c r="C9" s="67"/>
      <c r="D9" s="63"/>
      <c r="E9" s="68"/>
      <c r="F9" s="68"/>
      <c r="G9" s="68"/>
    </row>
    <row r="10" spans="1:10" ht="16.5" x14ac:dyDescent="0.25">
      <c r="A10" s="102"/>
      <c r="B10" s="69" t="s">
        <v>50</v>
      </c>
      <c r="C10" s="67" t="s">
        <v>0</v>
      </c>
      <c r="D10" s="68">
        <f>'План Реализации разд.1'!D16</f>
        <v>123009.28</v>
      </c>
      <c r="E10" s="68">
        <f>'План Реализации разд.1'!E16</f>
        <v>237623.9</v>
      </c>
      <c r="F10" s="68">
        <f>'План Реализации разд.1'!F16</f>
        <v>238032.25</v>
      </c>
      <c r="G10" s="68">
        <f>'План Реализации разд.1'!G16</f>
        <v>250171.88</v>
      </c>
    </row>
    <row r="11" spans="1:10" ht="16.5" x14ac:dyDescent="0.25">
      <c r="A11" s="102"/>
      <c r="B11" s="69" t="s">
        <v>51</v>
      </c>
      <c r="C11" s="67" t="s">
        <v>0</v>
      </c>
      <c r="D11" s="68">
        <f>'План Реализации разд.1'!D17</f>
        <v>0</v>
      </c>
      <c r="E11" s="68">
        <f>'План Реализации разд.1'!E17</f>
        <v>411.38</v>
      </c>
      <c r="F11" s="68">
        <f>'План Реализации разд.1'!F17</f>
        <v>483.45</v>
      </c>
      <c r="G11" s="68">
        <f>'План Реализации разд.1'!G17</f>
        <v>508.59</v>
      </c>
    </row>
    <row r="12" spans="1:10" ht="49.5" x14ac:dyDescent="0.25">
      <c r="A12" s="70" t="s">
        <v>38</v>
      </c>
      <c r="B12" s="66" t="s">
        <v>34</v>
      </c>
      <c r="C12" s="67" t="s">
        <v>0</v>
      </c>
      <c r="D12" s="68">
        <v>0</v>
      </c>
      <c r="E12" s="68">
        <v>0</v>
      </c>
      <c r="F12" s="68">
        <v>0</v>
      </c>
      <c r="G12" s="68">
        <v>0</v>
      </c>
    </row>
    <row r="13" spans="1:10" ht="16.5" x14ac:dyDescent="0.25">
      <c r="A13" s="70" t="s">
        <v>22</v>
      </c>
      <c r="B13" s="66" t="s">
        <v>8</v>
      </c>
      <c r="C13" s="67" t="s">
        <v>0</v>
      </c>
      <c r="D13" s="68">
        <v>0</v>
      </c>
      <c r="E13" s="68">
        <v>0</v>
      </c>
      <c r="F13" s="68">
        <v>0</v>
      </c>
      <c r="G13" s="68">
        <v>0</v>
      </c>
    </row>
    <row r="14" spans="1:10" ht="16.5" x14ac:dyDescent="0.25">
      <c r="A14" s="70" t="s">
        <v>21</v>
      </c>
      <c r="B14" s="66" t="s">
        <v>9</v>
      </c>
      <c r="C14" s="67" t="s">
        <v>0</v>
      </c>
      <c r="D14" s="51">
        <v>4451.8900000000003</v>
      </c>
      <c r="E14" s="51">
        <v>9690.68</v>
      </c>
      <c r="F14" s="68">
        <v>9690.68</v>
      </c>
      <c r="G14" s="68">
        <v>9690.68</v>
      </c>
    </row>
    <row r="15" spans="1:10" ht="16.5" x14ac:dyDescent="0.25">
      <c r="A15" s="70" t="s">
        <v>35</v>
      </c>
      <c r="B15" s="66" t="s">
        <v>10</v>
      </c>
      <c r="C15" s="67" t="s">
        <v>0</v>
      </c>
      <c r="D15" s="68">
        <f>((D14+D33)*30.2%)+(D29*30%)</f>
        <v>1400.47478</v>
      </c>
      <c r="E15" s="68">
        <f>((E14+E33)*30.2%)+((E29+99)*30%)</f>
        <v>3068.2933600000001</v>
      </c>
      <c r="F15" s="68">
        <f>((F14+F33)*30.2%)+((F29+108.6)*30%)</f>
        <v>3082.0399400000001</v>
      </c>
      <c r="G15" s="68">
        <f>((G14+G33)*30.2%)+((G29+112.95)*30%)</f>
        <v>3088.25884</v>
      </c>
    </row>
    <row r="16" spans="1:10" ht="16.5" x14ac:dyDescent="0.25">
      <c r="A16" s="70" t="s">
        <v>36</v>
      </c>
      <c r="B16" s="66" t="s">
        <v>11</v>
      </c>
      <c r="C16" s="67" t="s">
        <v>0</v>
      </c>
      <c r="D16" s="68">
        <v>0</v>
      </c>
      <c r="E16" s="68">
        <v>0</v>
      </c>
      <c r="F16" s="68">
        <v>0</v>
      </c>
      <c r="G16" s="68">
        <v>0</v>
      </c>
    </row>
    <row r="17" spans="1:11" ht="16.5" x14ac:dyDescent="0.25">
      <c r="A17" s="70" t="s">
        <v>15</v>
      </c>
      <c r="B17" s="66" t="s">
        <v>12</v>
      </c>
      <c r="C17" s="67" t="s">
        <v>0</v>
      </c>
      <c r="D17" s="68">
        <v>0</v>
      </c>
      <c r="E17" s="68">
        <f>SUM(D17:D17)</f>
        <v>0</v>
      </c>
      <c r="F17" s="68">
        <v>0</v>
      </c>
      <c r="G17" s="68">
        <v>0</v>
      </c>
    </row>
    <row r="18" spans="1:11" ht="33" x14ac:dyDescent="0.25">
      <c r="A18" s="70" t="s">
        <v>16</v>
      </c>
      <c r="B18" s="66" t="s">
        <v>13</v>
      </c>
      <c r="C18" s="67" t="s">
        <v>0</v>
      </c>
      <c r="D18" s="68">
        <v>0</v>
      </c>
      <c r="E18" s="68">
        <f>SUM(D18:D18)</f>
        <v>0</v>
      </c>
      <c r="F18" s="68">
        <v>0</v>
      </c>
      <c r="G18" s="68">
        <v>0</v>
      </c>
    </row>
    <row r="19" spans="1:11" ht="36" customHeight="1" x14ac:dyDescent="0.25">
      <c r="A19" s="105" t="s">
        <v>66</v>
      </c>
      <c r="B19" s="72" t="s">
        <v>101</v>
      </c>
      <c r="C19" s="67" t="s">
        <v>0</v>
      </c>
      <c r="D19" s="68">
        <f>D20</f>
        <v>0</v>
      </c>
      <c r="E19" s="68">
        <f>E20</f>
        <v>264.41000000000003</v>
      </c>
      <c r="F19" s="68">
        <f>F20</f>
        <v>252.97</v>
      </c>
      <c r="G19" s="68">
        <f>G20</f>
        <v>241.52</v>
      </c>
    </row>
    <row r="20" spans="1:11" ht="16.5" x14ac:dyDescent="0.25">
      <c r="A20" s="105"/>
      <c r="B20" s="66" t="s">
        <v>83</v>
      </c>
      <c r="C20" s="67" t="s">
        <v>0</v>
      </c>
      <c r="D20" s="68">
        <v>0</v>
      </c>
      <c r="E20" s="68">
        <v>264.41000000000003</v>
      </c>
      <c r="F20" s="68">
        <v>252.97</v>
      </c>
      <c r="G20" s="68">
        <v>241.52</v>
      </c>
    </row>
    <row r="21" spans="1:11" ht="33" x14ac:dyDescent="0.25">
      <c r="A21" s="70" t="s">
        <v>67</v>
      </c>
      <c r="B21" s="66" t="s">
        <v>40</v>
      </c>
      <c r="C21" s="67" t="s">
        <v>0</v>
      </c>
      <c r="D21" s="68">
        <v>0</v>
      </c>
      <c r="E21" s="68">
        <f>SUM(D21:D21)</f>
        <v>0</v>
      </c>
      <c r="F21" s="68">
        <v>0</v>
      </c>
      <c r="G21" s="68">
        <v>0</v>
      </c>
    </row>
    <row r="22" spans="1:11" ht="14.25" customHeight="1" x14ac:dyDescent="0.25">
      <c r="A22" s="101" t="s">
        <v>68</v>
      </c>
      <c r="B22" s="66" t="s">
        <v>102</v>
      </c>
      <c r="C22" s="67" t="s">
        <v>0</v>
      </c>
      <c r="D22" s="68">
        <f>SUM(D23:D37)</f>
        <v>954.43999999999994</v>
      </c>
      <c r="E22" s="68">
        <f t="shared" ref="E22:G22" si="1">SUM(E23:E37)</f>
        <v>2292.1999999999998</v>
      </c>
      <c r="F22" s="68">
        <f t="shared" si="1"/>
        <v>2153.67</v>
      </c>
      <c r="G22" s="68">
        <f t="shared" si="1"/>
        <v>2207.56</v>
      </c>
    </row>
    <row r="23" spans="1:11" ht="18" customHeight="1" x14ac:dyDescent="0.25">
      <c r="A23" s="102"/>
      <c r="B23" s="66" t="s">
        <v>156</v>
      </c>
      <c r="C23" s="67" t="s">
        <v>0</v>
      </c>
      <c r="D23" s="68">
        <v>54.82</v>
      </c>
      <c r="E23" s="68">
        <v>109.64</v>
      </c>
      <c r="F23" s="68">
        <v>116.74</v>
      </c>
      <c r="G23" s="68">
        <v>116.87</v>
      </c>
    </row>
    <row r="24" spans="1:11" ht="16.5" x14ac:dyDescent="0.25">
      <c r="A24" s="102"/>
      <c r="B24" s="66" t="s">
        <v>58</v>
      </c>
      <c r="C24" s="67" t="s">
        <v>0</v>
      </c>
      <c r="D24" s="68">
        <v>52.5</v>
      </c>
      <c r="E24" s="68">
        <v>105.1</v>
      </c>
      <c r="F24" s="68">
        <v>105.1</v>
      </c>
      <c r="G24" s="68">
        <v>105.1</v>
      </c>
    </row>
    <row r="25" spans="1:11" ht="16.5" x14ac:dyDescent="0.25">
      <c r="A25" s="102"/>
      <c r="B25" s="66" t="s">
        <v>147</v>
      </c>
      <c r="C25" s="67" t="s">
        <v>0</v>
      </c>
      <c r="D25" s="68">
        <v>23</v>
      </c>
      <c r="E25" s="68">
        <v>103</v>
      </c>
      <c r="F25" s="68">
        <v>109.18</v>
      </c>
      <c r="G25" s="68">
        <v>113.55</v>
      </c>
    </row>
    <row r="26" spans="1:11" ht="33" x14ac:dyDescent="0.25">
      <c r="A26" s="102"/>
      <c r="B26" s="66" t="s">
        <v>59</v>
      </c>
      <c r="C26" s="67" t="s">
        <v>0</v>
      </c>
      <c r="D26" s="68">
        <v>0</v>
      </c>
      <c r="E26" s="68">
        <v>99.73</v>
      </c>
      <c r="F26" s="68">
        <v>131.5</v>
      </c>
      <c r="G26" s="68">
        <v>118.13</v>
      </c>
    </row>
    <row r="27" spans="1:11" ht="33" x14ac:dyDescent="0.25">
      <c r="A27" s="102"/>
      <c r="B27" s="66" t="s">
        <v>124</v>
      </c>
      <c r="C27" s="67" t="s">
        <v>0</v>
      </c>
      <c r="D27" s="68">
        <v>151.55000000000001</v>
      </c>
      <c r="E27" s="68">
        <v>359.73</v>
      </c>
      <c r="F27" s="68">
        <v>383.11</v>
      </c>
      <c r="G27" s="68">
        <v>383.5</v>
      </c>
      <c r="H27" s="17"/>
      <c r="I27" s="17"/>
      <c r="J27" s="17"/>
      <c r="K27" s="17"/>
    </row>
    <row r="28" spans="1:11" ht="33" x14ac:dyDescent="0.25">
      <c r="A28" s="102"/>
      <c r="B28" s="66" t="s">
        <v>125</v>
      </c>
      <c r="C28" s="67" t="s">
        <v>0</v>
      </c>
      <c r="D28" s="68">
        <v>36</v>
      </c>
      <c r="E28" s="68">
        <v>72</v>
      </c>
      <c r="F28" s="68">
        <v>78.98</v>
      </c>
      <c r="G28" s="68">
        <v>82.14</v>
      </c>
      <c r="H28" s="17"/>
      <c r="I28" s="17"/>
      <c r="J28" s="17"/>
      <c r="K28" s="17"/>
    </row>
    <row r="29" spans="1:11" ht="16.5" x14ac:dyDescent="0.25">
      <c r="A29" s="102"/>
      <c r="B29" s="66" t="s">
        <v>126</v>
      </c>
      <c r="C29" s="67" t="s">
        <v>0</v>
      </c>
      <c r="D29" s="68">
        <v>84</v>
      </c>
      <c r="E29" s="68">
        <v>168</v>
      </c>
      <c r="F29" s="68">
        <v>184.3</v>
      </c>
      <c r="G29" s="68">
        <v>191.67</v>
      </c>
      <c r="H29" s="17"/>
      <c r="I29" s="17"/>
      <c r="J29" s="17"/>
      <c r="K29" s="17"/>
    </row>
    <row r="30" spans="1:11" ht="16.5" x14ac:dyDescent="0.25">
      <c r="A30" s="102"/>
      <c r="B30" s="66" t="s">
        <v>127</v>
      </c>
      <c r="C30" s="67" t="s">
        <v>0</v>
      </c>
      <c r="D30" s="68">
        <v>0</v>
      </c>
      <c r="E30" s="68">
        <v>10</v>
      </c>
      <c r="F30" s="68">
        <v>10</v>
      </c>
      <c r="G30" s="68">
        <v>10</v>
      </c>
      <c r="H30" s="17"/>
      <c r="I30" s="17"/>
      <c r="J30" s="17"/>
      <c r="K30" s="17"/>
    </row>
    <row r="31" spans="1:11" ht="16.5" x14ac:dyDescent="0.25">
      <c r="A31" s="102"/>
      <c r="B31" s="66" t="s">
        <v>128</v>
      </c>
      <c r="C31" s="67" t="s">
        <v>0</v>
      </c>
      <c r="D31" s="68">
        <v>198.9</v>
      </c>
      <c r="E31" s="68">
        <v>486.21</v>
      </c>
      <c r="F31" s="68">
        <v>205.03</v>
      </c>
      <c r="G31" s="68">
        <v>209.75</v>
      </c>
    </row>
    <row r="32" spans="1:11" ht="33" x14ac:dyDescent="0.25">
      <c r="A32" s="102"/>
      <c r="B32" s="66" t="s">
        <v>141</v>
      </c>
      <c r="C32" s="67" t="s">
        <v>0</v>
      </c>
      <c r="D32" s="68">
        <v>154.13</v>
      </c>
      <c r="E32" s="68">
        <v>308.25</v>
      </c>
      <c r="F32" s="68">
        <v>345.55</v>
      </c>
      <c r="G32" s="68">
        <v>376.3</v>
      </c>
    </row>
    <row r="33" spans="1:9" ht="33" x14ac:dyDescent="0.25">
      <c r="A33" s="102"/>
      <c r="B33" s="66" t="s">
        <v>137</v>
      </c>
      <c r="C33" s="67" t="s">
        <v>0</v>
      </c>
      <c r="D33" s="68">
        <v>102</v>
      </c>
      <c r="E33" s="68">
        <v>204</v>
      </c>
      <c r="F33" s="68">
        <v>223.79</v>
      </c>
      <c r="G33" s="68">
        <v>232.74</v>
      </c>
    </row>
    <row r="34" spans="1:9" ht="16.5" x14ac:dyDescent="0.25">
      <c r="A34" s="102"/>
      <c r="B34" s="66" t="s">
        <v>138</v>
      </c>
      <c r="C34" s="67" t="s">
        <v>0</v>
      </c>
      <c r="D34" s="68">
        <v>75</v>
      </c>
      <c r="E34" s="68">
        <v>75</v>
      </c>
      <c r="F34" s="68">
        <v>75</v>
      </c>
      <c r="G34" s="68">
        <v>75</v>
      </c>
    </row>
    <row r="35" spans="1:9" ht="16.5" x14ac:dyDescent="0.25">
      <c r="A35" s="102"/>
      <c r="B35" s="66" t="s">
        <v>146</v>
      </c>
      <c r="C35" s="67" t="s">
        <v>0</v>
      </c>
      <c r="D35" s="68">
        <v>0</v>
      </c>
      <c r="E35" s="68">
        <v>169</v>
      </c>
      <c r="F35" s="68">
        <v>185.39</v>
      </c>
      <c r="G35" s="68">
        <v>192.81</v>
      </c>
    </row>
    <row r="36" spans="1:9" ht="16.5" x14ac:dyDescent="0.25">
      <c r="A36" s="71"/>
      <c r="B36" s="66" t="s">
        <v>157</v>
      </c>
      <c r="C36" s="67" t="s">
        <v>0</v>
      </c>
      <c r="D36" s="68">
        <v>7.54</v>
      </c>
      <c r="E36" s="68">
        <v>7.54</v>
      </c>
      <c r="F36" s="68">
        <v>0</v>
      </c>
      <c r="G36" s="68">
        <v>0</v>
      </c>
    </row>
    <row r="37" spans="1:9" ht="16.5" x14ac:dyDescent="0.25">
      <c r="A37" s="71"/>
      <c r="B37" s="66" t="s">
        <v>158</v>
      </c>
      <c r="C37" s="67" t="s">
        <v>0</v>
      </c>
      <c r="D37" s="68">
        <v>15</v>
      </c>
      <c r="E37" s="68">
        <v>15</v>
      </c>
      <c r="F37" s="68">
        <v>0</v>
      </c>
      <c r="G37" s="68">
        <v>0</v>
      </c>
    </row>
    <row r="38" spans="1:9" ht="48" customHeight="1" x14ac:dyDescent="0.25">
      <c r="A38" s="105" t="s">
        <v>69</v>
      </c>
      <c r="B38" s="66" t="s">
        <v>103</v>
      </c>
      <c r="C38" s="67" t="s">
        <v>0</v>
      </c>
      <c r="D38" s="68">
        <f>D39+D40</f>
        <v>129816.08478</v>
      </c>
      <c r="E38" s="68">
        <f>E39+E40</f>
        <v>253350.86335999999</v>
      </c>
      <c r="F38" s="68">
        <f>F39+F40</f>
        <v>253695.05994000001</v>
      </c>
      <c r="G38" s="68">
        <f>G39+G40</f>
        <v>265908.48884000001</v>
      </c>
    </row>
    <row r="39" spans="1:9" ht="16.5" x14ac:dyDescent="0.25">
      <c r="A39" s="105"/>
      <c r="B39" s="66" t="s">
        <v>60</v>
      </c>
      <c r="C39" s="67" t="s">
        <v>0</v>
      </c>
      <c r="D39" s="68">
        <f>D7</f>
        <v>123009.28</v>
      </c>
      <c r="E39" s="68">
        <f>E7</f>
        <v>238035.28</v>
      </c>
      <c r="F39" s="68">
        <f>F7</f>
        <v>238515.7</v>
      </c>
      <c r="G39" s="68">
        <f>G7</f>
        <v>250680.47</v>
      </c>
    </row>
    <row r="40" spans="1:9" ht="16.5" x14ac:dyDescent="0.25">
      <c r="A40" s="105"/>
      <c r="B40" s="66" t="s">
        <v>61</v>
      </c>
      <c r="C40" s="67" t="s">
        <v>0</v>
      </c>
      <c r="D40" s="68">
        <f>D12+D13+D14+D15+D16+D17+D18+D19+D21+D22</f>
        <v>6806.8047799999995</v>
      </c>
      <c r="E40" s="68">
        <f>E12+E13+E14+E15+E16+E17+E18+E19+E21+E22</f>
        <v>15315.583360000001</v>
      </c>
      <c r="F40" s="68">
        <f>F12+F13+F14+F15+F16+F17+F18+F19+F21+F22</f>
        <v>15179.35994</v>
      </c>
      <c r="G40" s="68">
        <f>G12+G13+G14+G15+G16+G17+G18+G19+G21+G22</f>
        <v>15228.018840000001</v>
      </c>
    </row>
    <row r="41" spans="1:9" ht="16.5" x14ac:dyDescent="0.25">
      <c r="A41" s="105"/>
      <c r="B41" s="66" t="s">
        <v>24</v>
      </c>
      <c r="C41" s="67" t="s">
        <v>0</v>
      </c>
      <c r="D41" s="68">
        <v>67.39</v>
      </c>
      <c r="E41" s="68">
        <v>140.59</v>
      </c>
      <c r="F41" s="68">
        <v>151.1</v>
      </c>
      <c r="G41" s="68">
        <v>156.80000000000001</v>
      </c>
      <c r="H41" s="18"/>
      <c r="I41" s="18"/>
    </row>
    <row r="42" spans="1:9" ht="16.5" x14ac:dyDescent="0.25">
      <c r="A42" s="70"/>
      <c r="B42" s="66" t="s">
        <v>14</v>
      </c>
      <c r="C42" s="67"/>
      <c r="D42" s="68"/>
      <c r="E42" s="68"/>
      <c r="F42" s="68"/>
      <c r="G42" s="68"/>
    </row>
    <row r="43" spans="1:9" ht="34.5" customHeight="1" x14ac:dyDescent="0.25">
      <c r="A43" s="105" t="s">
        <v>70</v>
      </c>
      <c r="B43" s="69" t="s">
        <v>104</v>
      </c>
      <c r="C43" s="67" t="s">
        <v>0</v>
      </c>
      <c r="D43" s="68">
        <f>D44+D45</f>
        <v>131082.15</v>
      </c>
      <c r="E43" s="68">
        <f t="shared" ref="E43:G43" si="2">E44+E45</f>
        <v>254952.2</v>
      </c>
      <c r="F43" s="68">
        <f t="shared" si="2"/>
        <v>257017.1</v>
      </c>
      <c r="G43" s="68">
        <f t="shared" si="2"/>
        <v>268228.11</v>
      </c>
      <c r="H43" s="14" t="b">
        <f>D43='План Реализации разд.1'!D10</f>
        <v>1</v>
      </c>
      <c r="I43" s="14" t="b">
        <f>E43='План Реализации разд.1'!E10</f>
        <v>1</v>
      </c>
    </row>
    <row r="44" spans="1:9" ht="16.5" x14ac:dyDescent="0.25">
      <c r="A44" s="105"/>
      <c r="B44" s="66" t="s">
        <v>62</v>
      </c>
      <c r="C44" s="67" t="s">
        <v>0</v>
      </c>
      <c r="D44" s="68">
        <f>'План Реализации разд.1'!D12</f>
        <v>131082.15</v>
      </c>
      <c r="E44" s="68">
        <f>'План Реализации разд.1'!E12</f>
        <v>254449.41</v>
      </c>
      <c r="F44" s="68">
        <f>'План Реализации разд.1'!F12</f>
        <v>256499.81</v>
      </c>
      <c r="G44" s="68">
        <f>'План Реализации разд.1'!G12</f>
        <v>267683.90999999997</v>
      </c>
    </row>
    <row r="45" spans="1:9" ht="16.5" x14ac:dyDescent="0.25">
      <c r="A45" s="105"/>
      <c r="B45" s="66" t="s">
        <v>63</v>
      </c>
      <c r="C45" s="67" t="s">
        <v>0</v>
      </c>
      <c r="D45" s="68">
        <f>'План Реализации разд.1'!D13</f>
        <v>0</v>
      </c>
      <c r="E45" s="68">
        <f>'План Реализации разд.1'!E13</f>
        <v>502.79</v>
      </c>
      <c r="F45" s="68">
        <f>'План Реализации разд.1'!F13</f>
        <v>517.29</v>
      </c>
      <c r="G45" s="68">
        <f>'План Реализации разд.1'!G13</f>
        <v>544.20000000000005</v>
      </c>
    </row>
    <row r="46" spans="1:9" ht="49.5" x14ac:dyDescent="0.25">
      <c r="A46" s="105" t="s">
        <v>73</v>
      </c>
      <c r="B46" s="66" t="s">
        <v>105</v>
      </c>
      <c r="C46" s="67" t="s">
        <v>42</v>
      </c>
      <c r="D46" s="68"/>
      <c r="E46" s="68"/>
      <c r="F46" s="68"/>
      <c r="G46" s="68"/>
    </row>
    <row r="47" spans="1:9" ht="16.5" x14ac:dyDescent="0.25">
      <c r="A47" s="105"/>
      <c r="B47" s="66" t="s">
        <v>64</v>
      </c>
      <c r="C47" s="67" t="s">
        <v>42</v>
      </c>
      <c r="D47" s="68">
        <f t="shared" ref="D47:G48" si="3">D10/D44</f>
        <v>0.93841365891542061</v>
      </c>
      <c r="E47" s="68">
        <f t="shared" si="3"/>
        <v>0.93387483193614007</v>
      </c>
      <c r="F47" s="68">
        <f>F10/F44</f>
        <v>0.928001662067508</v>
      </c>
      <c r="G47" s="68">
        <f t="shared" si="3"/>
        <v>0.93457944483850386</v>
      </c>
    </row>
    <row r="48" spans="1:9" ht="16.5" x14ac:dyDescent="0.25">
      <c r="A48" s="105"/>
      <c r="B48" s="66" t="s">
        <v>65</v>
      </c>
      <c r="C48" s="67" t="s">
        <v>42</v>
      </c>
      <c r="D48" s="68"/>
      <c r="E48" s="68">
        <f t="shared" si="3"/>
        <v>0.81819447483044605</v>
      </c>
      <c r="F48" s="68">
        <f t="shared" si="3"/>
        <v>0.9345821492779679</v>
      </c>
      <c r="G48" s="68">
        <f t="shared" si="3"/>
        <v>0.93456449834619615</v>
      </c>
    </row>
    <row r="49" spans="1:7" ht="41.25" customHeight="1" x14ac:dyDescent="0.2">
      <c r="A49" s="59"/>
      <c r="B49" s="60"/>
      <c r="C49" s="60"/>
      <c r="D49" s="59"/>
      <c r="E49" s="59"/>
      <c r="F49" s="59"/>
      <c r="G49" s="59"/>
    </row>
  </sheetData>
  <mergeCells count="12">
    <mergeCell ref="A38:A41"/>
    <mergeCell ref="A19:A20"/>
    <mergeCell ref="A46:A48"/>
    <mergeCell ref="A43:A45"/>
    <mergeCell ref="A22:A35"/>
    <mergeCell ref="A7:A11"/>
    <mergeCell ref="A1:G1"/>
    <mergeCell ref="A3:A5"/>
    <mergeCell ref="B3:B5"/>
    <mergeCell ref="C3:C5"/>
    <mergeCell ref="D3:E3"/>
    <mergeCell ref="F3:G3"/>
  </mergeCells>
  <phoneticPr fontId="0" type="noConversion"/>
  <pageMargins left="0.77" right="0.15748031496062992" top="0.34" bottom="0.15748031496062992" header="0.43307086614173229" footer="0.31496062992125984"/>
  <pageSetup paperSize="9" scale="77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58F6F2"/>
    <pageSetUpPr fitToPage="1"/>
  </sheetPr>
  <dimension ref="A2:J24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24" sqref="J24"/>
    </sheetView>
  </sheetViews>
  <sheetFormatPr defaultRowHeight="12.75" x14ac:dyDescent="0.2"/>
  <cols>
    <col min="1" max="1" width="6.7109375" style="12" customWidth="1"/>
    <col min="2" max="2" width="30.42578125" style="12" customWidth="1"/>
    <col min="3" max="10" width="12.7109375" style="12" bestFit="1" customWidth="1"/>
    <col min="11" max="16384" width="9.140625" style="12"/>
  </cols>
  <sheetData>
    <row r="2" spans="1:10" ht="16.5" x14ac:dyDescent="0.25">
      <c r="A2" s="106" t="s">
        <v>93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6.5" x14ac:dyDescent="0.25">
      <c r="A3" s="107" t="s">
        <v>78</v>
      </c>
      <c r="B3" s="107"/>
      <c r="C3" s="107"/>
      <c r="D3" s="107"/>
      <c r="E3" s="107"/>
      <c r="F3" s="107"/>
      <c r="G3" s="107"/>
      <c r="H3" s="107"/>
      <c r="I3" s="107"/>
      <c r="J3" s="107"/>
    </row>
    <row r="4" spans="1:10" ht="20.25" customHeight="1" x14ac:dyDescent="0.2">
      <c r="A4" s="116" t="s">
        <v>79</v>
      </c>
      <c r="B4" s="119" t="s">
        <v>1</v>
      </c>
      <c r="C4" s="111" t="s">
        <v>150</v>
      </c>
      <c r="D4" s="112"/>
      <c r="E4" s="112"/>
      <c r="F4" s="113"/>
      <c r="G4" s="122" t="s">
        <v>142</v>
      </c>
      <c r="H4" s="123"/>
      <c r="I4" s="108" t="s">
        <v>151</v>
      </c>
      <c r="J4" s="108"/>
    </row>
    <row r="5" spans="1:10" ht="16.5" x14ac:dyDescent="0.2">
      <c r="A5" s="117"/>
      <c r="B5" s="120"/>
      <c r="C5" s="109" t="s">
        <v>91</v>
      </c>
      <c r="D5" s="110"/>
      <c r="E5" s="109" t="s">
        <v>92</v>
      </c>
      <c r="F5" s="110"/>
      <c r="G5" s="124"/>
      <c r="H5" s="125"/>
      <c r="I5" s="108"/>
      <c r="J5" s="108"/>
    </row>
    <row r="6" spans="1:10" ht="33" x14ac:dyDescent="0.2">
      <c r="A6" s="118"/>
      <c r="B6" s="121"/>
      <c r="C6" s="73" t="s">
        <v>80</v>
      </c>
      <c r="D6" s="73" t="s">
        <v>81</v>
      </c>
      <c r="E6" s="73" t="s">
        <v>80</v>
      </c>
      <c r="F6" s="73" t="s">
        <v>81</v>
      </c>
      <c r="G6" s="73" t="s">
        <v>80</v>
      </c>
      <c r="H6" s="73" t="s">
        <v>81</v>
      </c>
      <c r="I6" s="73" t="s">
        <v>80</v>
      </c>
      <c r="J6" s="73" t="s">
        <v>81</v>
      </c>
    </row>
    <row r="7" spans="1:10" ht="16.5" x14ac:dyDescent="0.2">
      <c r="A7" s="74">
        <v>1</v>
      </c>
      <c r="B7" s="75">
        <v>2</v>
      </c>
      <c r="C7" s="74">
        <v>3</v>
      </c>
      <c r="D7" s="75">
        <v>4</v>
      </c>
      <c r="E7" s="74">
        <v>5</v>
      </c>
      <c r="F7" s="75">
        <v>6</v>
      </c>
      <c r="G7" s="74">
        <v>7</v>
      </c>
      <c r="H7" s="75">
        <v>8</v>
      </c>
      <c r="I7" s="74">
        <v>9</v>
      </c>
      <c r="J7" s="75">
        <v>10</v>
      </c>
    </row>
    <row r="8" spans="1:10" ht="49.5" x14ac:dyDescent="0.2">
      <c r="A8" s="114">
        <v>1</v>
      </c>
      <c r="B8" s="76" t="s">
        <v>106</v>
      </c>
      <c r="C8" s="77">
        <f>340000+C11+2.08</f>
        <v>341391.10000000003</v>
      </c>
      <c r="D8" s="77">
        <f>340000+D9+D10+D11+35+1.94+2.08</f>
        <v>343651.30000000005</v>
      </c>
      <c r="E8" s="77">
        <f>D8</f>
        <v>343651.30000000005</v>
      </c>
      <c r="F8" s="77">
        <f>339000+9+2.08+F11</f>
        <v>340347.21162399999</v>
      </c>
      <c r="G8" s="77">
        <f>F8</f>
        <v>340347.21162399999</v>
      </c>
      <c r="H8" s="77">
        <f>338000+9+2.08+H11</f>
        <v>340154.61312724999</v>
      </c>
      <c r="I8" s="77">
        <f>H8</f>
        <v>340154.61312724999</v>
      </c>
      <c r="J8" s="77">
        <f>337000+2.08+10+J11</f>
        <v>338745.96266850003</v>
      </c>
    </row>
    <row r="9" spans="1:10" ht="33" x14ac:dyDescent="0.2">
      <c r="A9" s="115"/>
      <c r="B9" s="76" t="s">
        <v>107</v>
      </c>
      <c r="C9" s="77">
        <v>0</v>
      </c>
      <c r="D9" s="77">
        <v>424.94</v>
      </c>
      <c r="E9" s="77">
        <f t="shared" ref="E9:E16" si="0">D9</f>
        <v>424.94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</row>
    <row r="10" spans="1:10" ht="33.75" customHeight="1" x14ac:dyDescent="0.2">
      <c r="A10" s="115"/>
      <c r="B10" s="76" t="s">
        <v>108</v>
      </c>
      <c r="C10" s="77">
        <v>0</v>
      </c>
      <c r="D10" s="77">
        <v>295.83999999999997</v>
      </c>
      <c r="E10" s="77">
        <f t="shared" si="0"/>
        <v>295.83999999999997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</row>
    <row r="11" spans="1:10" ht="33" x14ac:dyDescent="0.2">
      <c r="A11" s="115"/>
      <c r="B11" s="76" t="s">
        <v>109</v>
      </c>
      <c r="C11" s="77">
        <f>C12+C13+C14+C16+C15</f>
        <v>1389.02</v>
      </c>
      <c r="D11" s="77">
        <f>D12+D13+D14+D16+D15</f>
        <v>2891.5</v>
      </c>
      <c r="E11" s="77">
        <f>E12+E13+E14+E16+E15</f>
        <v>2891.5</v>
      </c>
      <c r="F11" s="77">
        <f t="shared" ref="F11:J11" si="1">F12+F13+F14+F16+F15</f>
        <v>1336.1316240000006</v>
      </c>
      <c r="G11" s="77">
        <f t="shared" si="1"/>
        <v>1336.1316240000006</v>
      </c>
      <c r="H11" s="77">
        <f t="shared" si="1"/>
        <v>2143.5331272499998</v>
      </c>
      <c r="I11" s="77">
        <f t="shared" si="1"/>
        <v>2143.5331272499998</v>
      </c>
      <c r="J11" s="77">
        <f t="shared" si="1"/>
        <v>1733.8826684999997</v>
      </c>
    </row>
    <row r="12" spans="1:10" ht="18.75" customHeight="1" x14ac:dyDescent="0.2">
      <c r="A12" s="78"/>
      <c r="B12" s="76" t="s">
        <v>143</v>
      </c>
      <c r="C12" s="77">
        <v>66.819999999999993</v>
      </c>
      <c r="D12" s="77">
        <v>0</v>
      </c>
      <c r="E12" s="77">
        <f t="shared" si="0"/>
        <v>0</v>
      </c>
      <c r="F12" s="77">
        <v>63.96</v>
      </c>
      <c r="G12" s="77">
        <f>F12</f>
        <v>63.96</v>
      </c>
      <c r="H12" s="77">
        <v>61.07</v>
      </c>
      <c r="I12" s="77">
        <f>H12</f>
        <v>61.07</v>
      </c>
      <c r="J12" s="77">
        <v>58.23</v>
      </c>
    </row>
    <row r="13" spans="1:10" ht="18.75" customHeight="1" x14ac:dyDescent="0.2">
      <c r="A13" s="78"/>
      <c r="B13" s="76" t="s">
        <v>144</v>
      </c>
      <c r="C13" s="77">
        <v>474.43</v>
      </c>
      <c r="D13" s="77">
        <v>0</v>
      </c>
      <c r="E13" s="77">
        <f t="shared" si="0"/>
        <v>0</v>
      </c>
      <c r="F13" s="77">
        <v>454.35</v>
      </c>
      <c r="G13" s="77">
        <f>F13</f>
        <v>454.35</v>
      </c>
      <c r="H13" s="77">
        <v>399.02</v>
      </c>
      <c r="I13" s="77">
        <f>H13</f>
        <v>399.02</v>
      </c>
      <c r="J13" s="77">
        <v>265.82</v>
      </c>
    </row>
    <row r="14" spans="1:10" ht="18.75" customHeight="1" x14ac:dyDescent="0.2">
      <c r="A14" s="78"/>
      <c r="B14" s="76" t="s">
        <v>145</v>
      </c>
      <c r="C14" s="77">
        <v>847.77</v>
      </c>
      <c r="D14" s="77">
        <v>2007.92</v>
      </c>
      <c r="E14" s="77">
        <f t="shared" si="0"/>
        <v>2007.92</v>
      </c>
      <c r="F14" s="77">
        <v>0</v>
      </c>
      <c r="G14" s="77">
        <f>F14</f>
        <v>0</v>
      </c>
      <c r="H14" s="77">
        <v>965.29</v>
      </c>
      <c r="I14" s="77">
        <f>H14</f>
        <v>965.29</v>
      </c>
      <c r="J14" s="77">
        <v>931.33</v>
      </c>
    </row>
    <row r="15" spans="1:10" ht="18.75" customHeight="1" x14ac:dyDescent="0.2">
      <c r="A15" s="78"/>
      <c r="B15" s="76" t="s">
        <v>159</v>
      </c>
      <c r="C15" s="77">
        <v>0</v>
      </c>
      <c r="D15" s="77">
        <v>63.49</v>
      </c>
      <c r="E15" s="77">
        <f t="shared" si="0"/>
        <v>63.49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</row>
    <row r="16" spans="1:10" ht="46.5" customHeight="1" x14ac:dyDescent="0.2">
      <c r="A16" s="78"/>
      <c r="B16" s="76" t="s">
        <v>160</v>
      </c>
      <c r="C16" s="77">
        <v>0</v>
      </c>
      <c r="D16" s="77">
        <v>820.09</v>
      </c>
      <c r="E16" s="77">
        <f t="shared" si="0"/>
        <v>820.09</v>
      </c>
      <c r="F16" s="77">
        <f>'План Реализации разд.1'!E34</f>
        <v>817.82162400000061</v>
      </c>
      <c r="G16" s="77">
        <f>F16</f>
        <v>817.82162400000061</v>
      </c>
      <c r="H16" s="77">
        <f>'План Реализации разд.1'!F34</f>
        <v>718.15312724999967</v>
      </c>
      <c r="I16" s="77">
        <f>H16</f>
        <v>718.15312724999967</v>
      </c>
      <c r="J16" s="77">
        <f>'План Реализации разд.1'!G34</f>
        <v>478.50266849999957</v>
      </c>
    </row>
    <row r="17" spans="1:10" ht="49.5" x14ac:dyDescent="0.2">
      <c r="A17" s="126">
        <v>2</v>
      </c>
      <c r="B17" s="76" t="s">
        <v>110</v>
      </c>
      <c r="C17" s="77">
        <f>C18+C19+C20+C21+C22+C23</f>
        <v>488457.45999999996</v>
      </c>
      <c r="D17" s="77">
        <f t="shared" ref="D17:H17" si="2">D18+D19+D20+D21+D22+D23</f>
        <v>455345.60999999993</v>
      </c>
      <c r="E17" s="77">
        <f>E18+E19+E20+E21+E22+E23</f>
        <v>455345.60999999993</v>
      </c>
      <c r="F17" s="77">
        <f t="shared" si="2"/>
        <v>505615.42</v>
      </c>
      <c r="G17" s="77">
        <f>F17</f>
        <v>505615.42</v>
      </c>
      <c r="H17" s="77">
        <f t="shared" si="2"/>
        <v>639204.80999999994</v>
      </c>
      <c r="I17" s="77">
        <f>I18+I19+I20+I21+I22+I23</f>
        <v>639204.80999999994</v>
      </c>
      <c r="J17" s="77">
        <f>J18+J19+J20+J21+J22+J23</f>
        <v>724981.02000000014</v>
      </c>
    </row>
    <row r="18" spans="1:10" ht="16.5" x14ac:dyDescent="0.2">
      <c r="A18" s="126"/>
      <c r="B18" s="76" t="s">
        <v>111</v>
      </c>
      <c r="C18" s="77">
        <v>486744.94</v>
      </c>
      <c r="D18" s="77">
        <v>441682.49</v>
      </c>
      <c r="E18" s="77">
        <f>D18</f>
        <v>441682.49</v>
      </c>
      <c r="F18" s="77">
        <v>502237.67</v>
      </c>
      <c r="G18" s="77">
        <f>F18</f>
        <v>502237.67</v>
      </c>
      <c r="H18" s="77">
        <v>637685.94999999995</v>
      </c>
      <c r="I18" s="77">
        <f>H18</f>
        <v>637685.94999999995</v>
      </c>
      <c r="J18" s="77">
        <v>723460.42</v>
      </c>
    </row>
    <row r="19" spans="1:10" ht="33" x14ac:dyDescent="0.2">
      <c r="A19" s="126"/>
      <c r="B19" s="76" t="s">
        <v>130</v>
      </c>
      <c r="C19" s="77">
        <v>1345.04</v>
      </c>
      <c r="D19" s="77">
        <v>1345.04</v>
      </c>
      <c r="E19" s="77">
        <f t="shared" ref="E19:E23" si="3">D19</f>
        <v>1345.04</v>
      </c>
      <c r="F19" s="77">
        <v>1345.04</v>
      </c>
      <c r="G19" s="77">
        <f t="shared" ref="G19:G23" si="4">F19</f>
        <v>1345.04</v>
      </c>
      <c r="H19" s="77">
        <v>1345.04</v>
      </c>
      <c r="I19" s="77">
        <f>H19</f>
        <v>1345.04</v>
      </c>
      <c r="J19" s="77">
        <v>1345.04</v>
      </c>
    </row>
    <row r="20" spans="1:10" ht="18.75" customHeight="1" x14ac:dyDescent="0.2">
      <c r="A20" s="126"/>
      <c r="B20" s="76" t="s">
        <v>131</v>
      </c>
      <c r="C20" s="77">
        <v>0</v>
      </c>
      <c r="D20" s="77">
        <v>205.44</v>
      </c>
      <c r="E20" s="77">
        <f t="shared" si="3"/>
        <v>205.44</v>
      </c>
      <c r="F20" s="77">
        <v>0</v>
      </c>
      <c r="G20" s="77">
        <f t="shared" si="4"/>
        <v>0</v>
      </c>
      <c r="H20" s="77">
        <v>0</v>
      </c>
      <c r="I20" s="77">
        <v>0</v>
      </c>
      <c r="J20" s="77">
        <v>0</v>
      </c>
    </row>
    <row r="21" spans="1:10" ht="33" x14ac:dyDescent="0.2">
      <c r="A21" s="126"/>
      <c r="B21" s="76" t="s">
        <v>132</v>
      </c>
      <c r="C21" s="77">
        <v>79.19</v>
      </c>
      <c r="D21" s="77">
        <f>752.05+67.18</f>
        <v>819.23</v>
      </c>
      <c r="E21" s="77">
        <f t="shared" si="3"/>
        <v>819.23</v>
      </c>
      <c r="F21" s="77">
        <v>1859.06</v>
      </c>
      <c r="G21" s="77">
        <f t="shared" si="4"/>
        <v>1859.06</v>
      </c>
      <c r="H21" s="77">
        <v>0</v>
      </c>
      <c r="I21" s="77">
        <v>0</v>
      </c>
      <c r="J21" s="77">
        <v>0</v>
      </c>
    </row>
    <row r="22" spans="1:10" ht="19.5" customHeight="1" x14ac:dyDescent="0.2">
      <c r="A22" s="126"/>
      <c r="B22" s="76" t="s">
        <v>140</v>
      </c>
      <c r="C22" s="77">
        <v>145.99</v>
      </c>
      <c r="D22" s="77">
        <v>11293.41</v>
      </c>
      <c r="E22" s="77">
        <f t="shared" si="3"/>
        <v>11293.41</v>
      </c>
      <c r="F22" s="77">
        <v>173.65</v>
      </c>
      <c r="G22" s="77">
        <f t="shared" si="4"/>
        <v>173.65</v>
      </c>
      <c r="H22" s="77">
        <v>173.82</v>
      </c>
      <c r="I22" s="77">
        <f>H22</f>
        <v>173.82</v>
      </c>
      <c r="J22" s="77">
        <v>175.56</v>
      </c>
    </row>
    <row r="23" spans="1:10" ht="28.5" customHeight="1" x14ac:dyDescent="0.2">
      <c r="A23" s="126"/>
      <c r="B23" s="76" t="s">
        <v>148</v>
      </c>
      <c r="C23" s="77">
        <v>142.30000000000001</v>
      </c>
      <c r="D23" s="77">
        <v>0</v>
      </c>
      <c r="E23" s="77">
        <f t="shared" si="3"/>
        <v>0</v>
      </c>
      <c r="F23" s="77">
        <v>0</v>
      </c>
      <c r="G23" s="77">
        <f t="shared" si="4"/>
        <v>0</v>
      </c>
      <c r="H23" s="77">
        <v>0</v>
      </c>
      <c r="I23" s="77">
        <v>0</v>
      </c>
      <c r="J23" s="77">
        <v>0</v>
      </c>
    </row>
    <row r="24" spans="1:10" x14ac:dyDescent="0.2">
      <c r="J24" s="84"/>
    </row>
  </sheetData>
  <mergeCells count="11">
    <mergeCell ref="A8:A11"/>
    <mergeCell ref="A4:A6"/>
    <mergeCell ref="B4:B6"/>
    <mergeCell ref="G4:H5"/>
    <mergeCell ref="A17:A23"/>
    <mergeCell ref="A2:J2"/>
    <mergeCell ref="A3:J3"/>
    <mergeCell ref="I4:J5"/>
    <mergeCell ref="C5:D5"/>
    <mergeCell ref="E5:F5"/>
    <mergeCell ref="C4:F4"/>
  </mergeCells>
  <phoneticPr fontId="0" type="noConversion"/>
  <pageMargins left="0.68" right="0.39370078740157483" top="0.78" bottom="0.55118110236220474" header="0.51181102362204722" footer="0.51181102362204722"/>
  <pageSetup paperSize="9" scale="67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zoomScaleSheetLayoutView="100" workbookViewId="0">
      <selection activeCell="A5" sqref="A5:G5"/>
    </sheetView>
  </sheetViews>
  <sheetFormatPr defaultColWidth="10.28515625" defaultRowHeight="14.25" x14ac:dyDescent="0.2"/>
  <cols>
    <col min="1" max="1" width="51.140625" style="22" customWidth="1"/>
    <col min="2" max="2" width="13.42578125" style="22" customWidth="1"/>
    <col min="3" max="3" width="16.28515625" style="23" customWidth="1"/>
    <col min="4" max="4" width="9.140625" style="23" customWidth="1"/>
    <col min="5" max="5" width="7.42578125" style="23" customWidth="1"/>
    <col min="6" max="6" width="8.5703125" style="23" customWidth="1"/>
    <col min="7" max="7" width="7.28515625" style="23" customWidth="1"/>
    <col min="8" max="16384" width="10.28515625" style="20"/>
  </cols>
  <sheetData>
    <row r="1" spans="1:8" x14ac:dyDescent="0.2">
      <c r="C1" s="134" t="s">
        <v>165</v>
      </c>
      <c r="D1" s="134"/>
      <c r="E1" s="134"/>
      <c r="F1" s="134"/>
      <c r="G1" s="134"/>
    </row>
    <row r="2" spans="1:8" x14ac:dyDescent="0.2">
      <c r="C2" s="134"/>
      <c r="D2" s="134"/>
      <c r="E2" s="134"/>
      <c r="F2" s="134"/>
      <c r="G2" s="134"/>
    </row>
    <row r="3" spans="1:8" ht="84.75" customHeight="1" x14ac:dyDescent="0.2">
      <c r="C3" s="134"/>
      <c r="D3" s="134"/>
      <c r="E3" s="134"/>
      <c r="F3" s="134"/>
      <c r="G3" s="134"/>
    </row>
    <row r="4" spans="1:8" ht="32.25" customHeight="1" x14ac:dyDescent="0.25">
      <c r="A4" s="135" t="s">
        <v>118</v>
      </c>
      <c r="B4" s="135"/>
      <c r="C4" s="135"/>
      <c r="D4" s="135"/>
      <c r="E4" s="135"/>
      <c r="F4" s="135"/>
      <c r="G4" s="135"/>
    </row>
    <row r="5" spans="1:8" ht="16.5" x14ac:dyDescent="0.25">
      <c r="A5" s="136"/>
      <c r="B5" s="136"/>
      <c r="C5" s="136"/>
      <c r="D5" s="136"/>
      <c r="E5" s="136"/>
      <c r="F5" s="136"/>
      <c r="G5" s="136"/>
    </row>
    <row r="6" spans="1:8" ht="16.5" x14ac:dyDescent="0.25">
      <c r="A6" s="137" t="s">
        <v>161</v>
      </c>
      <c r="B6" s="135"/>
      <c r="C6" s="135"/>
      <c r="D6" s="135"/>
      <c r="E6" s="135"/>
      <c r="F6" s="135"/>
      <c r="G6" s="135"/>
    </row>
    <row r="7" spans="1:8" s="19" customFormat="1" ht="16.5" x14ac:dyDescent="0.25">
      <c r="A7" s="130" t="s">
        <v>119</v>
      </c>
      <c r="B7" s="130"/>
      <c r="C7" s="130"/>
      <c r="D7" s="130"/>
      <c r="E7" s="130"/>
      <c r="F7" s="130"/>
      <c r="G7" s="130"/>
    </row>
    <row r="8" spans="1:8" s="19" customFormat="1" ht="16.5" x14ac:dyDescent="0.25">
      <c r="A8" s="127" t="s">
        <v>153</v>
      </c>
      <c r="B8" s="127"/>
      <c r="C8" s="127"/>
      <c r="D8" s="127"/>
      <c r="E8" s="127"/>
      <c r="F8" s="127"/>
      <c r="G8" s="127"/>
    </row>
    <row r="9" spans="1:8" s="19" customFormat="1" ht="16.5" x14ac:dyDescent="0.25">
      <c r="A9" s="130" t="s">
        <v>120</v>
      </c>
      <c r="B9" s="130"/>
      <c r="C9" s="130"/>
      <c r="D9" s="130"/>
      <c r="E9" s="130"/>
      <c r="F9" s="130"/>
      <c r="G9" s="130"/>
    </row>
    <row r="10" spans="1:8" s="19" customFormat="1" ht="30" customHeight="1" x14ac:dyDescent="0.25">
      <c r="A10" s="79"/>
      <c r="B10" s="79"/>
      <c r="C10" s="79"/>
      <c r="D10" s="79"/>
      <c r="E10" s="79"/>
      <c r="F10" s="79"/>
      <c r="G10" s="79"/>
    </row>
    <row r="11" spans="1:8" s="24" customFormat="1" ht="53.25" customHeight="1" x14ac:dyDescent="0.2">
      <c r="A11" s="95" t="s">
        <v>112</v>
      </c>
      <c r="B11" s="95" t="s">
        <v>113</v>
      </c>
      <c r="C11" s="49" t="s">
        <v>121</v>
      </c>
      <c r="D11" s="95" t="s">
        <v>32</v>
      </c>
      <c r="E11" s="95"/>
      <c r="F11" s="95"/>
      <c r="G11" s="95"/>
    </row>
    <row r="12" spans="1:8" ht="35.25" customHeight="1" x14ac:dyDescent="0.2">
      <c r="A12" s="95"/>
      <c r="B12" s="95"/>
      <c r="C12" s="49" t="s">
        <v>154</v>
      </c>
      <c r="D12" s="108" t="s">
        <v>142</v>
      </c>
      <c r="E12" s="108"/>
      <c r="F12" s="108" t="s">
        <v>151</v>
      </c>
      <c r="G12" s="108"/>
    </row>
    <row r="13" spans="1:8" s="19" customFormat="1" ht="35.25" customHeight="1" x14ac:dyDescent="0.25">
      <c r="A13" s="80" t="s">
        <v>114</v>
      </c>
      <c r="B13" s="49" t="s">
        <v>29</v>
      </c>
      <c r="C13" s="51">
        <f>'План Реализации разд.1'!E10</f>
        <v>254952.2</v>
      </c>
      <c r="D13" s="131">
        <f>'План Реализации разд.1'!F10</f>
        <v>257017.1</v>
      </c>
      <c r="E13" s="131"/>
      <c r="F13" s="132">
        <f>'План Реализации разд.1'!G10</f>
        <v>268228.11</v>
      </c>
      <c r="G13" s="133"/>
      <c r="H13" s="27"/>
    </row>
    <row r="14" spans="1:8" s="19" customFormat="1" ht="16.5" x14ac:dyDescent="0.25">
      <c r="A14" s="80" t="s">
        <v>6</v>
      </c>
      <c r="B14" s="49" t="s">
        <v>29</v>
      </c>
      <c r="C14" s="51">
        <f>'План Реализации разд.1'!E33</f>
        <v>16356.43248000001</v>
      </c>
      <c r="D14" s="131">
        <f>'План Реализации разд.1'!F33</f>
        <v>14363.062544999993</v>
      </c>
      <c r="E14" s="131"/>
      <c r="F14" s="131">
        <f>'План Реализации разд.1'!G33</f>
        <v>9570.0533699999905</v>
      </c>
      <c r="G14" s="131"/>
    </row>
    <row r="15" spans="1:8" s="19" customFormat="1" ht="16.5" x14ac:dyDescent="0.25">
      <c r="A15" s="80" t="s">
        <v>115</v>
      </c>
      <c r="B15" s="49" t="s">
        <v>116</v>
      </c>
      <c r="C15" s="51">
        <f>'План Реализации разд.1'!E21*100/'План Реализации разд.1'!E10</f>
        <v>0.68323655963745833</v>
      </c>
      <c r="D15" s="132">
        <f>'План Реализации разд.1'!F21*100/'План Реализации разд.1'!F10</f>
        <v>1.3513264525978985</v>
      </c>
      <c r="E15" s="133"/>
      <c r="F15" s="132">
        <f>'План Реализации разд.1'!G21*100/'План Реализации разд.1'!G10</f>
        <v>0.92325191420093311</v>
      </c>
      <c r="G15" s="133"/>
      <c r="H15" s="20" t="s">
        <v>117</v>
      </c>
    </row>
    <row r="16" spans="1:8" s="19" customFormat="1" ht="33" x14ac:dyDescent="0.25">
      <c r="A16" s="80" t="s">
        <v>41</v>
      </c>
      <c r="B16" s="49" t="s">
        <v>29</v>
      </c>
      <c r="C16" s="81">
        <f>'План Реализации разд.1'!E34</f>
        <v>817.82162400000061</v>
      </c>
      <c r="D16" s="128">
        <f>'План Реализации разд.1'!F34</f>
        <v>718.15312724999967</v>
      </c>
      <c r="E16" s="128"/>
      <c r="F16" s="128">
        <f>'План Реализации разд.1'!G34</f>
        <v>478.50266849999957</v>
      </c>
      <c r="G16" s="128"/>
    </row>
    <row r="17" spans="1:7" ht="17.25" x14ac:dyDescent="0.3">
      <c r="A17" s="82"/>
      <c r="B17" s="83"/>
      <c r="C17" s="83"/>
      <c r="D17" s="83"/>
      <c r="E17" s="83"/>
      <c r="F17" s="43"/>
      <c r="G17" s="85"/>
    </row>
    <row r="18" spans="1:7" ht="17.25" x14ac:dyDescent="0.3">
      <c r="A18" s="56"/>
      <c r="B18" s="57"/>
      <c r="C18" s="58"/>
      <c r="D18" s="129"/>
      <c r="E18" s="129"/>
      <c r="F18" s="43"/>
      <c r="G18" s="43"/>
    </row>
    <row r="19" spans="1:7" x14ac:dyDescent="0.2">
      <c r="A19" s="29"/>
    </row>
  </sheetData>
  <mergeCells count="21">
    <mergeCell ref="C1:G3"/>
    <mergeCell ref="A4:G4"/>
    <mergeCell ref="A5:G5"/>
    <mergeCell ref="A6:G6"/>
    <mergeCell ref="A7:G7"/>
    <mergeCell ref="A8:G8"/>
    <mergeCell ref="D16:E16"/>
    <mergeCell ref="F16:G16"/>
    <mergeCell ref="D18:E18"/>
    <mergeCell ref="A9:G9"/>
    <mergeCell ref="D13:E13"/>
    <mergeCell ref="F13:G13"/>
    <mergeCell ref="D14:E14"/>
    <mergeCell ref="F14:G14"/>
    <mergeCell ref="D15:E15"/>
    <mergeCell ref="F15:G15"/>
    <mergeCell ref="A11:A12"/>
    <mergeCell ref="B11:B12"/>
    <mergeCell ref="D11:G11"/>
    <mergeCell ref="D12:E12"/>
    <mergeCell ref="F12:G12"/>
  </mergeCells>
  <pageMargins left="0.70866141732283472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прил.1 Сведения о предприятии</vt:lpstr>
      <vt:lpstr>План Реализации разд.1</vt:lpstr>
      <vt:lpstr>Себестоимость разд.2 </vt:lpstr>
      <vt:lpstr>ДТ и КТ зад-ть Раздел 3</vt:lpstr>
      <vt:lpstr>Показатели экон.эффект.</vt:lpstr>
      <vt:lpstr>'ДТ и КТ зад-ть Раздел 3'!Область_печати</vt:lpstr>
      <vt:lpstr>'План Реализации разд.1'!Область_печати</vt:lpstr>
      <vt:lpstr>'Показатели экон.эффект.'!Область_печати</vt:lpstr>
      <vt:lpstr>'прил.1 Сведения о предприятии'!Область_печати</vt:lpstr>
      <vt:lpstr>'Себестоимость разд.2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Боброва Нина Сергеевна</cp:lastModifiedBy>
  <cp:lastPrinted>2025-08-26T10:26:12Z</cp:lastPrinted>
  <dcterms:created xsi:type="dcterms:W3CDTF">1996-10-08T23:32:33Z</dcterms:created>
  <dcterms:modified xsi:type="dcterms:W3CDTF">2025-08-26T10:26:17Z</dcterms:modified>
</cp:coreProperties>
</file>