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6440"/>
  </bookViews>
  <sheets>
    <sheet name="Приложение 2." sheetId="1" r:id="rId1"/>
    <sheet name="Приложение 3" sheetId="2" r:id="rId2"/>
    <sheet name="Лист3" sheetId="3" r:id="rId3"/>
  </sheets>
  <definedNames>
    <definedName name="_xlnm.Print_Area" localSheetId="0">'Приложение 2.'!$A$1:$O$38</definedName>
    <definedName name="_xlnm.Print_Area" localSheetId="1">'Приложение 3'!$A$1:$K$55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2" l="1"/>
  <c r="U23" i="1"/>
  <c r="L14" i="1"/>
  <c r="W12" i="1"/>
  <c r="X12" i="1" s="1"/>
  <c r="U12" i="1"/>
  <c r="V12" i="1" s="1"/>
  <c r="U21" i="1"/>
  <c r="K14" i="1" l="1"/>
  <c r="V14" i="1" l="1"/>
  <c r="Q12" i="1" l="1"/>
  <c r="O38" i="1" l="1"/>
  <c r="P35" i="1" s="1"/>
  <c r="O37" i="1"/>
  <c r="O31" i="1"/>
  <c r="O28" i="1"/>
  <c r="O27" i="1"/>
  <c r="Q25" i="1" s="1"/>
  <c r="O22" i="1"/>
  <c r="O21" i="1"/>
  <c r="O20" i="1"/>
  <c r="O19" i="1"/>
  <c r="O18" i="1"/>
  <c r="O17" i="1"/>
  <c r="O16" i="1"/>
  <c r="O12" i="1"/>
  <c r="O11" i="1"/>
  <c r="P28" i="1"/>
  <c r="Q27" i="1"/>
  <c r="R24" i="1"/>
  <c r="R23" i="1"/>
  <c r="R22" i="1"/>
  <c r="R21" i="1"/>
  <c r="P20" i="1"/>
  <c r="P19" i="1"/>
  <c r="P18" i="1"/>
  <c r="P17" i="1"/>
  <c r="P16" i="1"/>
  <c r="S13" i="1"/>
  <c r="S12" i="1"/>
  <c r="Q11" i="1"/>
  <c r="R11" i="1" l="1"/>
  <c r="J8" i="2"/>
  <c r="J32" i="2"/>
  <c r="J31" i="2"/>
  <c r="J46" i="2"/>
  <c r="J45" i="2"/>
  <c r="J44" i="2"/>
  <c r="J43" i="2"/>
  <c r="J42" i="2"/>
  <c r="J41" i="2"/>
  <c r="J40" i="2"/>
  <c r="J39" i="2"/>
  <c r="J38" i="2"/>
  <c r="K51" i="2"/>
  <c r="J53" i="2"/>
  <c r="J49" i="2"/>
  <c r="J50" i="2" s="1"/>
  <c r="J35" i="2"/>
  <c r="J36" i="2" s="1"/>
  <c r="J28" i="2"/>
  <c r="J7" i="2"/>
  <c r="I7" i="2"/>
  <c r="J14" i="2"/>
  <c r="J15" i="2" s="1"/>
  <c r="J22" i="2"/>
  <c r="J19" i="2" s="1"/>
  <c r="J23" i="2"/>
  <c r="Q14" i="1"/>
  <c r="Q15" i="1" s="1"/>
  <c r="Q19" i="1"/>
  <c r="R14" i="1" l="1"/>
  <c r="J29" i="2"/>
  <c r="Q13" i="1"/>
  <c r="R12" i="1" s="1"/>
  <c r="N35" i="1"/>
  <c r="N29" i="1"/>
  <c r="J37" i="2" s="1"/>
  <c r="J33" i="2" s="1"/>
  <c r="N25" i="1"/>
  <c r="J30" i="2" s="1"/>
  <c r="N14" i="1"/>
  <c r="N9" i="1"/>
  <c r="J16" i="2" s="1"/>
  <c r="N8" i="1"/>
  <c r="J26" i="2" l="1"/>
  <c r="J12" i="2"/>
  <c r="J9" i="2" s="1"/>
  <c r="J18" i="2"/>
  <c r="N7" i="1"/>
  <c r="N5" i="1" s="1"/>
  <c r="Q24" i="1"/>
  <c r="J5" i="2" l="1"/>
  <c r="J11" i="2"/>
  <c r="G22" i="2"/>
  <c r="Q23" i="1" l="1"/>
  <c r="Q21" i="1"/>
  <c r="G23" i="2" l="1"/>
  <c r="O24" i="1" l="1"/>
  <c r="O23" i="1"/>
  <c r="E23" i="2" l="1"/>
  <c r="F23" i="2"/>
  <c r="I23" i="2"/>
  <c r="E22" i="2"/>
  <c r="F22" i="2"/>
  <c r="I22" i="2"/>
  <c r="D22" i="2"/>
  <c r="K22" i="2" l="1"/>
  <c r="I8" i="2"/>
  <c r="F19" i="2"/>
  <c r="J14" i="1"/>
  <c r="I21" i="2"/>
  <c r="I14" i="2"/>
  <c r="I15" i="2" s="1"/>
  <c r="H18" i="2"/>
  <c r="I18" i="2"/>
  <c r="I17" i="2"/>
  <c r="H25" i="2"/>
  <c r="I25" i="2"/>
  <c r="I24" i="2"/>
  <c r="H29" i="2"/>
  <c r="I29" i="2"/>
  <c r="I28" i="2"/>
  <c r="H32" i="2"/>
  <c r="I32" i="2"/>
  <c r="I31" i="2"/>
  <c r="H36" i="2"/>
  <c r="I36" i="2"/>
  <c r="I35" i="2"/>
  <c r="I39" i="2"/>
  <c r="I40" i="2"/>
  <c r="I42" i="2"/>
  <c r="I43" i="2"/>
  <c r="I44" i="2"/>
  <c r="I38" i="2"/>
  <c r="I45" i="2"/>
  <c r="I46" i="2"/>
  <c r="I10" i="2" l="1"/>
  <c r="H11" i="2"/>
  <c r="I11" i="2"/>
  <c r="I19" i="2"/>
  <c r="I49" i="2"/>
  <c r="I53" i="2"/>
  <c r="I52" i="2"/>
  <c r="M8" i="1"/>
  <c r="O13" i="1"/>
  <c r="M14" i="1"/>
  <c r="M7" i="1" s="1"/>
  <c r="M5" i="1" s="1"/>
  <c r="M35" i="1"/>
  <c r="M29" i="1"/>
  <c r="I37" i="2" s="1"/>
  <c r="I33" i="2" s="1"/>
  <c r="M25" i="1"/>
  <c r="I30" i="2" s="1"/>
  <c r="I26" i="2" s="1"/>
  <c r="M9" i="1"/>
  <c r="Q8" i="1" l="1"/>
  <c r="P9" i="1"/>
  <c r="O14" i="1"/>
  <c r="P14" i="1"/>
  <c r="I16" i="2"/>
  <c r="I12" i="2" s="1"/>
  <c r="Q7" i="1"/>
  <c r="I47" i="2"/>
  <c r="I9" i="2" l="1"/>
  <c r="I5" i="2" s="1"/>
  <c r="K14" i="2"/>
  <c r="D7" i="2"/>
  <c r="K15" i="2"/>
  <c r="G15" i="2"/>
  <c r="F15" i="2"/>
  <c r="E15" i="2"/>
  <c r="D15" i="2"/>
  <c r="E14" i="2"/>
  <c r="F14" i="2"/>
  <c r="G14" i="2"/>
  <c r="H14" i="2"/>
  <c r="H15" i="2" s="1"/>
  <c r="K17" i="2"/>
  <c r="H17" i="2"/>
  <c r="G17" i="2"/>
  <c r="F17" i="2"/>
  <c r="E17" i="2"/>
  <c r="D17" i="2"/>
  <c r="K18" i="2"/>
  <c r="G18" i="2"/>
  <c r="F18" i="2"/>
  <c r="E18" i="2"/>
  <c r="D18" i="2"/>
  <c r="K8" i="1"/>
  <c r="L8" i="1"/>
  <c r="J8" i="1"/>
  <c r="L35" i="1"/>
  <c r="K35" i="1"/>
  <c r="J35" i="1"/>
  <c r="I35" i="1"/>
  <c r="H35" i="1"/>
  <c r="E51" i="2"/>
  <c r="D51" i="2"/>
  <c r="K53" i="2"/>
  <c r="H53" i="2"/>
  <c r="G53" i="2"/>
  <c r="F53" i="2"/>
  <c r="E53" i="2"/>
  <c r="D53" i="2"/>
  <c r="K52" i="2"/>
  <c r="H52" i="2"/>
  <c r="G52" i="2"/>
  <c r="F52" i="2"/>
  <c r="E52" i="2"/>
  <c r="D52" i="2"/>
  <c r="K49" i="2"/>
  <c r="H49" i="2"/>
  <c r="G49" i="2"/>
  <c r="F49" i="2"/>
  <c r="E49" i="2"/>
  <c r="D49" i="2"/>
  <c r="O35" i="1" l="1"/>
  <c r="H47" i="2"/>
  <c r="E47" i="2"/>
  <c r="F47" i="2"/>
  <c r="K47" i="2" s="1"/>
  <c r="G47" i="2"/>
  <c r="D47" i="2"/>
  <c r="I9" i="1"/>
  <c r="J9" i="1"/>
  <c r="F12" i="2" s="1"/>
  <c r="K9" i="1"/>
  <c r="L9" i="1"/>
  <c r="H9" i="1"/>
  <c r="I25" i="1"/>
  <c r="J25" i="1"/>
  <c r="K25" i="1"/>
  <c r="L25" i="1"/>
  <c r="H25" i="1"/>
  <c r="O25" i="1" l="1"/>
  <c r="P25" i="1"/>
  <c r="O9" i="1"/>
  <c r="H12" i="2"/>
  <c r="F40" i="2"/>
  <c r="D23" i="2" l="1"/>
  <c r="K23" i="2" s="1"/>
  <c r="L19" i="2" s="1"/>
  <c r="H21" i="2"/>
  <c r="H24" i="2"/>
  <c r="H28" i="2"/>
  <c r="H31" i="2"/>
  <c r="H35" i="2"/>
  <c r="H38" i="2"/>
  <c r="H39" i="2"/>
  <c r="H40" i="2"/>
  <c r="H42" i="2"/>
  <c r="H43" i="2"/>
  <c r="H44" i="2"/>
  <c r="H45" i="2"/>
  <c r="H46" i="2"/>
  <c r="H16" i="2"/>
  <c r="H30" i="2"/>
  <c r="L29" i="1"/>
  <c r="L7" i="1" s="1"/>
  <c r="Q10" i="1" l="1"/>
  <c r="H37" i="2"/>
  <c r="H33" i="2" s="1"/>
  <c r="H10" i="2"/>
  <c r="H26" i="2"/>
  <c r="H19" i="2"/>
  <c r="H8" i="2"/>
  <c r="H7" i="2"/>
  <c r="H9" i="2" l="1"/>
  <c r="H5" i="2" s="1"/>
  <c r="L5" i="1"/>
  <c r="P7" i="1"/>
  <c r="G46" i="2" l="1"/>
  <c r="F46" i="2"/>
  <c r="E46" i="2"/>
  <c r="D46" i="2"/>
  <c r="G45" i="2"/>
  <c r="F45" i="2"/>
  <c r="E45" i="2"/>
  <c r="D45" i="2"/>
  <c r="K45" i="2" s="1"/>
  <c r="G44" i="2"/>
  <c r="E44" i="2"/>
  <c r="D44" i="2"/>
  <c r="G43" i="2"/>
  <c r="F43" i="2"/>
  <c r="E43" i="2"/>
  <c r="D43" i="2"/>
  <c r="G42" i="2"/>
  <c r="F42" i="2"/>
  <c r="E42" i="2"/>
  <c r="D42" i="2"/>
  <c r="G40" i="2"/>
  <c r="E40" i="2"/>
  <c r="D40" i="2"/>
  <c r="K46" i="2" l="1"/>
  <c r="K40" i="2"/>
  <c r="K42" i="2"/>
  <c r="K43" i="2"/>
  <c r="K44" i="2"/>
  <c r="F16" i="2"/>
  <c r="I8" i="1"/>
  <c r="H8" i="1"/>
  <c r="D16" i="2"/>
  <c r="P8" i="1" l="1"/>
  <c r="O8" i="1"/>
  <c r="D12" i="2"/>
  <c r="G39" i="2"/>
  <c r="G38" i="2"/>
  <c r="G36" i="2"/>
  <c r="G35" i="2"/>
  <c r="G32" i="2"/>
  <c r="G31" i="2"/>
  <c r="G29" i="2"/>
  <c r="G8" i="2" s="1"/>
  <c r="G28" i="2"/>
  <c r="G25" i="2"/>
  <c r="G24" i="2"/>
  <c r="G21" i="2"/>
  <c r="K29" i="1"/>
  <c r="G30" i="2"/>
  <c r="G16" i="2"/>
  <c r="K7" i="1" l="1"/>
  <c r="V7" i="1" s="1"/>
  <c r="Q9" i="1"/>
  <c r="G12" i="2"/>
  <c r="G7" i="2"/>
  <c r="G10" i="2"/>
  <c r="G11" i="2"/>
  <c r="G37" i="2"/>
  <c r="G33" i="2" s="1"/>
  <c r="G26" i="2"/>
  <c r="G19" i="2"/>
  <c r="K5" i="1" l="1"/>
  <c r="G9" i="2"/>
  <c r="F38" i="2"/>
  <c r="F39" i="2"/>
  <c r="F35" i="2"/>
  <c r="F36" i="2"/>
  <c r="F31" i="2"/>
  <c r="F32" i="2"/>
  <c r="F29" i="2"/>
  <c r="F24" i="2"/>
  <c r="F25" i="2"/>
  <c r="D14" i="2"/>
  <c r="F30" i="2"/>
  <c r="E39" i="2"/>
  <c r="D39" i="2"/>
  <c r="E38" i="2"/>
  <c r="D38" i="2"/>
  <c r="E36" i="2"/>
  <c r="D36" i="2"/>
  <c r="E35" i="2"/>
  <c r="D35" i="2"/>
  <c r="I29" i="1"/>
  <c r="J29" i="1"/>
  <c r="J7" i="1" s="1"/>
  <c r="H29" i="1"/>
  <c r="O29" i="1" l="1"/>
  <c r="K33" i="2" s="1"/>
  <c r="G5" i="2"/>
  <c r="F11" i="2"/>
  <c r="F10" i="2"/>
  <c r="H7" i="1"/>
  <c r="D37" i="2"/>
  <c r="K36" i="2"/>
  <c r="K38" i="2"/>
  <c r="K39" i="2"/>
  <c r="F8" i="2"/>
  <c r="E37" i="2"/>
  <c r="E33" i="2" s="1"/>
  <c r="I7" i="1"/>
  <c r="F37" i="2"/>
  <c r="F9" i="2" s="1"/>
  <c r="J5" i="1"/>
  <c r="K35" i="2"/>
  <c r="O7" i="1" l="1"/>
  <c r="P6" i="1" s="1"/>
  <c r="K37" i="2"/>
  <c r="F33" i="2"/>
  <c r="D33" i="2"/>
  <c r="E30" i="2"/>
  <c r="H5" i="1"/>
  <c r="E32" i="2"/>
  <c r="E31" i="2"/>
  <c r="E29" i="2"/>
  <c r="E28" i="2"/>
  <c r="E25" i="2"/>
  <c r="E24" i="2"/>
  <c r="E21" i="2"/>
  <c r="E10" i="2" l="1"/>
  <c r="E7" i="2"/>
  <c r="E19" i="2"/>
  <c r="E16" i="2"/>
  <c r="K16" i="2" s="1"/>
  <c r="E8" i="2"/>
  <c r="E11" i="2"/>
  <c r="D30" i="2"/>
  <c r="K30" i="2" s="1"/>
  <c r="E26" i="2"/>
  <c r="E12" i="2" l="1"/>
  <c r="K12" i="2" s="1"/>
  <c r="D9" i="2"/>
  <c r="E9" i="2"/>
  <c r="I5" i="1"/>
  <c r="O5" i="1"/>
  <c r="D32" i="2"/>
  <c r="K32" i="2" s="1"/>
  <c r="D31" i="2"/>
  <c r="K31" i="2" s="1"/>
  <c r="D29" i="2"/>
  <c r="K8" i="2" s="1"/>
  <c r="D28" i="2"/>
  <c r="D25" i="2"/>
  <c r="D24" i="2"/>
  <c r="D21" i="2"/>
  <c r="K9" i="2" l="1"/>
  <c r="L9" i="2" s="1"/>
  <c r="L8" i="2"/>
  <c r="E5" i="2"/>
  <c r="K25" i="2"/>
  <c r="K29" i="2"/>
  <c r="K24" i="2"/>
  <c r="K10" i="2" s="1"/>
  <c r="D11" i="2"/>
  <c r="D10" i="2"/>
  <c r="D19" i="2"/>
  <c r="K19" i="2" s="1"/>
  <c r="D26" i="2"/>
  <c r="L5" i="2" l="1"/>
  <c r="D5" i="2"/>
  <c r="K11" i="2"/>
  <c r="F28" i="2" l="1"/>
  <c r="F26" i="2" s="1"/>
  <c r="K26" i="2" s="1"/>
  <c r="F21" i="2"/>
  <c r="K21" i="2" s="1"/>
  <c r="K28" i="2" l="1"/>
  <c r="K7" i="2" s="1"/>
  <c r="F7" i="2"/>
  <c r="F5" i="2" s="1"/>
  <c r="K5" i="2" s="1"/>
</calcChain>
</file>

<file path=xl/sharedStrings.xml><?xml version="1.0" encoding="utf-8"?>
<sst xmlns="http://schemas.openxmlformats.org/spreadsheetml/2006/main" count="177" uniqueCount="78">
  <si>
    <t>Информация 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муниципальной программы Таймырского Долгано-Ненецкого муниципального района</t>
  </si>
  <si>
    <t>Наименование программы, подпрограммы, мероприятия</t>
  </si>
  <si>
    <t>Муниципальная программа</t>
  </si>
  <si>
    <t>Наименование ГРБС</t>
  </si>
  <si>
    <t>Код бюджетной классификации</t>
  </si>
  <si>
    <t xml:space="preserve">всего расходы </t>
  </si>
  <si>
    <t>в том числе по ГРБС:</t>
  </si>
  <si>
    <t xml:space="preserve">Управление образования Администрации Таймырского Долгано-Ненецкого муниципального района </t>
  </si>
  <si>
    <t>ГРБС</t>
  </si>
  <si>
    <t>Рз Пр</t>
  </si>
  <si>
    <t>ЦСР</t>
  </si>
  <si>
    <t>ВР</t>
  </si>
  <si>
    <t>Итого на период</t>
  </si>
  <si>
    <t>Управление образования Администрации Таймырского Долгано-Ненецкого муниципального района</t>
  </si>
  <si>
    <t xml:space="preserve">Администрация Таймырского Долгано – Ненецкого  муниципального района </t>
  </si>
  <si>
    <t>Х</t>
  </si>
  <si>
    <t>всего расходы</t>
  </si>
  <si>
    <t xml:space="preserve">Ресурсное обеспечение и прогнозная оценка расходов на реализацию целей муниципальной программы Таймырского Долгано – Ненецкого муниципального района по источникам финансирования 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</si>
  <si>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</si>
  <si>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</si>
  <si>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</si>
  <si>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</si>
  <si>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</si>
  <si>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</si>
  <si>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</si>
  <si>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</si>
  <si>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</si>
  <si>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</si>
  <si>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краевой бюджет  </t>
  </si>
  <si>
    <t>районный бюджет</t>
  </si>
  <si>
    <t xml:space="preserve">внебюджетные  источники                 </t>
  </si>
  <si>
    <t xml:space="preserve">Всего:                    </t>
  </si>
  <si>
    <t xml:space="preserve">в том числе:             </t>
  </si>
  <si>
    <t xml:space="preserve">краевой бюджет           </t>
  </si>
  <si>
    <t>0707</t>
  </si>
  <si>
    <t>Администрация Таймырского Долгано – Ненецкого 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</si>
  <si>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</si>
  <si>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 района</t>
  </si>
  <si>
    <t>05 0 00 08110</t>
  </si>
  <si>
    <t>05 0 00 02080</t>
  </si>
  <si>
    <t>05 0 00 08120</t>
  </si>
  <si>
    <t>05 0 00 S4560</t>
  </si>
  <si>
    <t xml:space="preserve">Молодежь Таймыра </t>
  </si>
  <si>
    <t> Молодежь Таймыра</t>
  </si>
  <si>
    <t>0705</t>
  </si>
  <si>
    <t xml:space="preserve">05 0 00 S4560 </t>
  </si>
  <si>
    <t>Оценка расходов (тыс.руб.), годы</t>
  </si>
  <si>
    <t>05 0 00 03190</t>
  </si>
  <si>
    <t>Обеспечение деятельности МКУ «Таймырский молодёжный центр»</t>
  </si>
  <si>
    <t>Отдельное мероприятие 1</t>
  </si>
  <si>
    <t>Отдельное мероприятие 2</t>
  </si>
  <si>
    <t>Отдельное мероприятие 3</t>
  </si>
  <si>
    <t>Отдельное мероприятие  4</t>
  </si>
  <si>
    <t>Отдельное мероприятие 5</t>
  </si>
  <si>
    <t>Отдельное мероприятие  2</t>
  </si>
  <si>
    <t>Отдельное мероприятие  3</t>
  </si>
  <si>
    <t xml:space="preserve"> Отдельное мероприятие 6</t>
  </si>
  <si>
    <t>Отдельное мероприятие 6</t>
  </si>
  <si>
    <t>Профилактика безнадзорности и правонарушений несовершеннолетних на территории  муниципального района</t>
  </si>
  <si>
    <t>Профилактика безнадзорности и правонарушений несовершеннолетних на территории муниципального района</t>
  </si>
  <si>
    <t>Предоставление субсидий некоммерческим организациям (за исключением государственных (муниципальных) учреждений) на возмещение части затрат, связанных с реализацией общественно значимых программ (проектов)</t>
  </si>
  <si>
    <t>05 0 00 S8400</t>
  </si>
  <si>
    <t>софинансирование на субсидию мин.фина</t>
  </si>
  <si>
    <t>субсидия мин.фина Крас.кр.</t>
  </si>
  <si>
    <t>основная субсидия для ТМЦ</t>
  </si>
  <si>
    <t>Софинансирование на основную субсидию ТМЦ</t>
  </si>
  <si>
    <t>конкурсы проектов</t>
  </si>
  <si>
    <t>конкурс проектов "Диалог"</t>
  </si>
  <si>
    <t>конкурс проектов                         "Салют, Победа</t>
  </si>
  <si>
    <t>конкурс проектов                         "Таймыр - территория здоровья"</t>
  </si>
  <si>
    <t>билеты, картриджи</t>
  </si>
  <si>
    <t>Статус                                 (муниципальная программа, подпрограмма)</t>
  </si>
  <si>
    <t>не хватает</t>
  </si>
  <si>
    <t>Организация и проведение  мероприятий в области молодежной политики</t>
  </si>
  <si>
    <t>Организация и проведение мероприятий, направленных на патриотическое воспитание молодежи</t>
  </si>
  <si>
    <t>Организация и проведение мероприятий в области молодежной политики</t>
  </si>
  <si>
    <t xml:space="preserve">Приложение 3 к  постановлению Администрации муниципального района  от 08.09.2023 № 1235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</si>
  <si>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2 к  постановлению Администрации муниципального района  от 08.09.2023 № 1235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</si>
</sst>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B05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2" fillId="0" borderId="0" xfId="0" applyFont="1" applyFill="1"/>
    <xf numFmtId="4" fontId="2" fillId="0" borderId="0" xfId="0" applyNumberFormat="1" applyFont="1" applyFill="1"/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2" fillId="4" borderId="0" xfId="0" applyFont="1" applyFill="1"/>
    <xf numFmtId="0" fontId="8" fillId="4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5" borderId="0" xfId="0" applyFont="1" applyFill="1"/>
    <xf numFmtId="4" fontId="9" fillId="5" borderId="0" xfId="0" applyNumberFormat="1" applyFont="1" applyFill="1"/>
    <xf numFmtId="0" fontId="2" fillId="5" borderId="0" xfId="0" applyFont="1" applyFill="1" applyAlignment="1">
      <alignment vertical="top" wrapText="1"/>
    </xf>
    <xf numFmtId="0" fontId="2" fillId="5" borderId="0" xfId="0" applyFont="1" applyFill="1" applyAlignment="1">
      <alignment vertical="top"/>
    </xf>
    <xf numFmtId="4" fontId="2" fillId="5" borderId="0" xfId="0" applyNumberFormat="1" applyFont="1" applyFill="1"/>
    <xf numFmtId="0" fontId="2" fillId="0" borderId="0" xfId="0" applyFont="1" applyFill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2" fillId="4" borderId="0" xfId="0" applyNumberFormat="1" applyFont="1" applyFill="1"/>
    <xf numFmtId="4" fontId="10" fillId="4" borderId="1" xfId="0" applyNumberFormat="1" applyFont="1" applyFill="1" applyBorder="1"/>
    <xf numFmtId="4" fontId="10" fillId="0" borderId="0" xfId="0" applyNumberFormat="1" applyFont="1" applyFill="1"/>
    <xf numFmtId="4" fontId="8" fillId="3" borderId="0" xfId="0" applyNumberFormat="1" applyFont="1" applyFill="1"/>
    <xf numFmtId="4" fontId="9" fillId="4" borderId="0" xfId="0" applyNumberFormat="1" applyFont="1" applyFill="1"/>
    <xf numFmtId="4" fontId="11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mruColors>
      <color rgb="FF99FFCC"/>
      <color rgb="FF9999FF"/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tabSelected="1" showWhiteSpace="0" view="pageBreakPreview" zoomScale="89" zoomScaleNormal="70" zoomScaleSheetLayoutView="89" zoomScalePageLayoutView="87" workbookViewId="0">
      <selection activeCell="H1" sqref="H1:O1"/>
    </sheetView>
  </sheetViews>
  <sheetFormatPr defaultColWidth="9.140625" defaultRowHeight="12.75" x14ac:dyDescent="0.2"/>
  <cols>
    <col min="1" max="1" width="25.7109375" style="1" customWidth="1"/>
    <col min="2" max="2" width="34.140625" style="1" customWidth="1"/>
    <col min="3" max="3" width="50" style="1" customWidth="1"/>
    <col min="4" max="4" width="10.42578125" style="1" customWidth="1"/>
    <col min="5" max="5" width="10" style="1" customWidth="1"/>
    <col min="6" max="6" width="20.28515625" style="1" customWidth="1"/>
    <col min="7" max="7" width="10.85546875" style="1" customWidth="1"/>
    <col min="8" max="8" width="16.28515625" style="1" customWidth="1"/>
    <col min="9" max="9" width="17" style="1" customWidth="1"/>
    <col min="10" max="10" width="16.5703125" style="1" customWidth="1"/>
    <col min="11" max="11" width="17.85546875" style="1" customWidth="1"/>
    <col min="12" max="12" width="16.5703125" style="1" customWidth="1"/>
    <col min="13" max="14" width="17.28515625" style="1" customWidth="1"/>
    <col min="15" max="15" width="18.28515625" style="1" customWidth="1"/>
    <col min="16" max="16" width="27.7109375" style="1" hidden="1" customWidth="1"/>
    <col min="17" max="17" width="14" style="1" hidden="1" customWidth="1"/>
    <col min="18" max="18" width="9.5703125" style="1" hidden="1" customWidth="1"/>
    <col min="19" max="19" width="9.140625" style="1" hidden="1" customWidth="1"/>
    <col min="20" max="21" width="0" style="1" hidden="1" customWidth="1"/>
    <col min="22" max="22" width="13.85546875" style="1" hidden="1" customWidth="1"/>
    <col min="23" max="24" width="0" style="1" hidden="1" customWidth="1"/>
    <col min="25" max="16384" width="9.140625" style="1"/>
  </cols>
  <sheetData>
    <row r="1" spans="1:24" ht="74.25" customHeight="1" x14ac:dyDescent="0.25">
      <c r="A1" s="31"/>
      <c r="B1" s="31"/>
      <c r="C1" s="31"/>
      <c r="D1" s="31"/>
      <c r="E1" s="31"/>
      <c r="F1" s="31"/>
      <c r="G1" s="31"/>
      <c r="H1" s="94" t="s">
        <v>77</v>
      </c>
      <c r="I1" s="94"/>
      <c r="J1" s="94"/>
      <c r="K1" s="94"/>
      <c r="L1" s="94"/>
      <c r="M1" s="94"/>
      <c r="N1" s="94"/>
      <c r="O1" s="94"/>
      <c r="P1" s="19"/>
      <c r="Q1" s="19"/>
      <c r="R1" s="19"/>
      <c r="S1" s="20"/>
    </row>
    <row r="2" spans="1:24" ht="36" customHeight="1" x14ac:dyDescent="0.25">
      <c r="A2" s="95" t="s">
        <v>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25"/>
      <c r="Q2" s="25"/>
      <c r="R2" s="25"/>
      <c r="S2" s="24"/>
    </row>
    <row r="3" spans="1:24" ht="15" x14ac:dyDescent="0.25">
      <c r="A3" s="84" t="s">
        <v>71</v>
      </c>
      <c r="B3" s="84" t="s">
        <v>1</v>
      </c>
      <c r="C3" s="84" t="s">
        <v>3</v>
      </c>
      <c r="D3" s="84" t="s">
        <v>4</v>
      </c>
      <c r="E3" s="84"/>
      <c r="F3" s="84"/>
      <c r="G3" s="84"/>
      <c r="H3" s="84"/>
      <c r="I3" s="97"/>
      <c r="J3" s="97"/>
      <c r="K3" s="97"/>
      <c r="L3" s="97"/>
      <c r="M3" s="97"/>
      <c r="N3" s="97"/>
      <c r="O3" s="97"/>
      <c r="P3" s="22"/>
      <c r="Q3" s="22"/>
      <c r="R3" s="22"/>
      <c r="S3" s="24"/>
      <c r="T3" s="23"/>
    </row>
    <row r="4" spans="1:24" ht="48" customHeight="1" x14ac:dyDescent="0.2">
      <c r="A4" s="84"/>
      <c r="B4" s="84"/>
      <c r="C4" s="84"/>
      <c r="D4" s="41" t="s">
        <v>8</v>
      </c>
      <c r="E4" s="41" t="s">
        <v>9</v>
      </c>
      <c r="F4" s="41" t="s">
        <v>10</v>
      </c>
      <c r="G4" s="41" t="s">
        <v>11</v>
      </c>
      <c r="H4" s="41">
        <v>2019</v>
      </c>
      <c r="I4" s="41">
        <v>2020</v>
      </c>
      <c r="J4" s="41">
        <v>2021</v>
      </c>
      <c r="K4" s="82">
        <v>2022</v>
      </c>
      <c r="L4" s="83">
        <v>2023</v>
      </c>
      <c r="M4" s="53">
        <v>2024</v>
      </c>
      <c r="N4" s="73">
        <v>2025</v>
      </c>
      <c r="O4" s="41" t="s">
        <v>12</v>
      </c>
      <c r="Q4" s="23"/>
      <c r="R4" s="23"/>
      <c r="S4" s="23"/>
      <c r="T4" s="23"/>
    </row>
    <row r="5" spans="1:24" ht="15" customHeight="1" x14ac:dyDescent="0.2">
      <c r="A5" s="84" t="s">
        <v>2</v>
      </c>
      <c r="B5" s="84" t="s">
        <v>42</v>
      </c>
      <c r="C5" s="43" t="s">
        <v>5</v>
      </c>
      <c r="D5" s="32" t="s">
        <v>15</v>
      </c>
      <c r="E5" s="32" t="s">
        <v>15</v>
      </c>
      <c r="F5" s="32" t="s">
        <v>15</v>
      </c>
      <c r="G5" s="32" t="s">
        <v>15</v>
      </c>
      <c r="H5" s="33">
        <f>H7+H8</f>
        <v>18859.39</v>
      </c>
      <c r="I5" s="33">
        <f t="shared" ref="I5:O5" si="0">I7+I8</f>
        <v>21758.309999999998</v>
      </c>
      <c r="J5" s="46">
        <f t="shared" si="0"/>
        <v>21448.92</v>
      </c>
      <c r="K5" s="46">
        <f>K7+K8</f>
        <v>29681.569999999996</v>
      </c>
      <c r="L5" s="46">
        <f>L7+L8</f>
        <v>32932.97</v>
      </c>
      <c r="M5" s="33">
        <f>M7+M8</f>
        <v>25556.149999999998</v>
      </c>
      <c r="N5" s="33">
        <f>N7+N8</f>
        <v>25556.149999999998</v>
      </c>
      <c r="O5" s="33">
        <f t="shared" si="0"/>
        <v>175793.46</v>
      </c>
      <c r="P5" s="2"/>
    </row>
    <row r="6" spans="1:24" ht="15" x14ac:dyDescent="0.2">
      <c r="A6" s="84"/>
      <c r="B6" s="84"/>
      <c r="C6" s="43" t="s">
        <v>6</v>
      </c>
      <c r="D6" s="41"/>
      <c r="E6" s="41"/>
      <c r="F6" s="41"/>
      <c r="G6" s="41"/>
      <c r="H6" s="33"/>
      <c r="I6" s="33"/>
      <c r="J6" s="46"/>
      <c r="K6" s="46"/>
      <c r="L6" s="46"/>
      <c r="M6" s="33"/>
      <c r="N6" s="33"/>
      <c r="O6" s="33"/>
      <c r="P6" s="2">
        <f>O7+O8</f>
        <v>175793.46</v>
      </c>
    </row>
    <row r="7" spans="1:24" ht="53.25" customHeight="1" x14ac:dyDescent="0.2">
      <c r="A7" s="84"/>
      <c r="B7" s="84"/>
      <c r="C7" s="34" t="s">
        <v>35</v>
      </c>
      <c r="D7" s="32">
        <v>201</v>
      </c>
      <c r="E7" s="32" t="s">
        <v>15</v>
      </c>
      <c r="F7" s="32" t="s">
        <v>15</v>
      </c>
      <c r="G7" s="32" t="s">
        <v>15</v>
      </c>
      <c r="H7" s="46">
        <f>H11+H12+H14+H27+H29</f>
        <v>18526.099999999999</v>
      </c>
      <c r="I7" s="46">
        <f>I11+I12+I14+I27+I29</f>
        <v>21600.14</v>
      </c>
      <c r="J7" s="46">
        <f>J11+J12+J16+J17+J18+J19+J21+J22+J27+J29+J32+J37</f>
        <v>21115.3</v>
      </c>
      <c r="K7" s="46">
        <f>K11+K12+K14+K27+K29+K32+K37</f>
        <v>29347.949999999997</v>
      </c>
      <c r="L7" s="46">
        <f>L11+L12+L14+L27+L29+L32+L37</f>
        <v>32599.35</v>
      </c>
      <c r="M7" s="46">
        <f>M11+M12+M14+M27+M29+M32+M37</f>
        <v>25222.53</v>
      </c>
      <c r="N7" s="46">
        <f>N11+N12+N14+N27+N29+N32+N37</f>
        <v>25222.53</v>
      </c>
      <c r="O7" s="46">
        <f>H7+I7+J7+K7+L7+M7+N7</f>
        <v>173633.9</v>
      </c>
      <c r="P7" s="2">
        <f>L7+L8</f>
        <v>32932.97</v>
      </c>
      <c r="Q7" s="2">
        <f>M9+M14+M27+M31+M37</f>
        <v>25222.53</v>
      </c>
      <c r="T7" s="23"/>
      <c r="V7" s="2">
        <f>24768.19-K7</f>
        <v>-4579.7599999999984</v>
      </c>
    </row>
    <row r="8" spans="1:24" ht="63" customHeight="1" x14ac:dyDescent="0.2">
      <c r="A8" s="84"/>
      <c r="B8" s="84"/>
      <c r="C8" s="34" t="s">
        <v>7</v>
      </c>
      <c r="D8" s="32">
        <v>274</v>
      </c>
      <c r="E8" s="32" t="s">
        <v>15</v>
      </c>
      <c r="F8" s="32" t="s">
        <v>15</v>
      </c>
      <c r="G8" s="32" t="s">
        <v>15</v>
      </c>
      <c r="H8" s="33">
        <f>H13+H28</f>
        <v>333.29</v>
      </c>
      <c r="I8" s="33">
        <f>I13+I28</f>
        <v>158.17000000000002</v>
      </c>
      <c r="J8" s="46">
        <f>J13+J28+J38</f>
        <v>333.62</v>
      </c>
      <c r="K8" s="46">
        <f t="shared" ref="K8:L8" si="1">K13+K28+K38</f>
        <v>333.62</v>
      </c>
      <c r="L8" s="46">
        <f t="shared" si="1"/>
        <v>333.62</v>
      </c>
      <c r="M8" s="33">
        <f>M28+M38</f>
        <v>333.62</v>
      </c>
      <c r="N8" s="33">
        <f>N28+N38</f>
        <v>333.62</v>
      </c>
      <c r="O8" s="33">
        <f>H8+I8+J8+K8+L8+M8+N8</f>
        <v>2159.56</v>
      </c>
      <c r="P8" s="2">
        <f>H8+I8+J8+K8+L8+M8+N8</f>
        <v>2159.56</v>
      </c>
      <c r="Q8" s="2">
        <f>O13+O38</f>
        <v>1914.56</v>
      </c>
    </row>
    <row r="9" spans="1:24" ht="15" x14ac:dyDescent="0.2">
      <c r="A9" s="91" t="s">
        <v>49</v>
      </c>
      <c r="B9" s="91" t="s">
        <v>75</v>
      </c>
      <c r="C9" s="35" t="s">
        <v>5</v>
      </c>
      <c r="D9" s="36"/>
      <c r="E9" s="36"/>
      <c r="F9" s="36"/>
      <c r="G9" s="36"/>
      <c r="H9" s="33">
        <f>SUM(H11:H13)</f>
        <v>1200.48</v>
      </c>
      <c r="I9" s="33">
        <f t="shared" ref="I9:L9" si="2">SUM(I11:I13)</f>
        <v>1106.8400000000001</v>
      </c>
      <c r="J9" s="46">
        <f t="shared" si="2"/>
        <v>949.73</v>
      </c>
      <c r="K9" s="46">
        <f t="shared" si="2"/>
        <v>2033.8</v>
      </c>
      <c r="L9" s="46">
        <f t="shared" si="2"/>
        <v>756.15</v>
      </c>
      <c r="M9" s="33">
        <f>M11+M12+M13</f>
        <v>787.18000000000006</v>
      </c>
      <c r="N9" s="33">
        <f>N11+N12+N13</f>
        <v>787.18000000000006</v>
      </c>
      <c r="O9" s="33">
        <f>H9+I9+J9+K9+L9+M9+N9</f>
        <v>7621.3600000000006</v>
      </c>
      <c r="P9" s="2">
        <f>O11+O12+O13</f>
        <v>7621.36</v>
      </c>
      <c r="Q9" s="2">
        <f>K9+K27+K29+K37</f>
        <v>2367.1299999999997</v>
      </c>
    </row>
    <row r="10" spans="1:24" ht="15" x14ac:dyDescent="0.2">
      <c r="A10" s="92"/>
      <c r="B10" s="92"/>
      <c r="C10" s="35" t="s">
        <v>6</v>
      </c>
      <c r="D10" s="36"/>
      <c r="E10" s="36"/>
      <c r="F10" s="36"/>
      <c r="G10" s="36"/>
      <c r="H10" s="33"/>
      <c r="I10" s="33"/>
      <c r="J10" s="46"/>
      <c r="K10" s="46"/>
      <c r="L10" s="46"/>
      <c r="M10" s="33"/>
      <c r="N10" s="33"/>
      <c r="O10" s="33"/>
      <c r="P10" s="2"/>
      <c r="Q10" s="69">
        <f>L9+L27+L29+L37</f>
        <v>1089.48</v>
      </c>
    </row>
    <row r="11" spans="1:24" ht="49.5" customHeight="1" x14ac:dyDescent="0.2">
      <c r="A11" s="92"/>
      <c r="B11" s="92"/>
      <c r="C11" s="35" t="s">
        <v>14</v>
      </c>
      <c r="D11" s="39">
        <v>201</v>
      </c>
      <c r="E11" s="40" t="s">
        <v>34</v>
      </c>
      <c r="F11" s="39" t="s">
        <v>38</v>
      </c>
      <c r="G11" s="39">
        <v>240</v>
      </c>
      <c r="H11" s="46">
        <v>315.02999999999997</v>
      </c>
      <c r="I11" s="46">
        <v>364.58</v>
      </c>
      <c r="J11" s="46">
        <v>414.69</v>
      </c>
      <c r="K11" s="46">
        <v>1395.03</v>
      </c>
      <c r="L11" s="46">
        <v>379.14</v>
      </c>
      <c r="M11" s="33">
        <v>410.17</v>
      </c>
      <c r="N11" s="33">
        <v>410.17</v>
      </c>
      <c r="O11" s="33">
        <f>H11+I11+J11+K11+L11+M11+N11</f>
        <v>3688.81</v>
      </c>
      <c r="P11" s="65" t="s">
        <v>70</v>
      </c>
      <c r="Q11" s="77">
        <f>H11+I11+J11+K11+L11+M11+N11</f>
        <v>3688.81</v>
      </c>
      <c r="R11" s="81">
        <f>Q11-O11</f>
        <v>0</v>
      </c>
      <c r="S11" s="1" t="s">
        <v>72</v>
      </c>
    </row>
    <row r="12" spans="1:24" ht="51" customHeight="1" x14ac:dyDescent="0.2">
      <c r="A12" s="92"/>
      <c r="B12" s="92"/>
      <c r="C12" s="35" t="s">
        <v>14</v>
      </c>
      <c r="D12" s="39">
        <v>201</v>
      </c>
      <c r="E12" s="40" t="s">
        <v>34</v>
      </c>
      <c r="F12" s="39" t="s">
        <v>38</v>
      </c>
      <c r="G12" s="39">
        <v>350</v>
      </c>
      <c r="H12" s="46">
        <v>587.16</v>
      </c>
      <c r="I12" s="46">
        <v>619.09</v>
      </c>
      <c r="J12" s="46">
        <v>535.04</v>
      </c>
      <c r="K12" s="46">
        <v>638.77</v>
      </c>
      <c r="L12" s="46">
        <v>377.01</v>
      </c>
      <c r="M12" s="46">
        <v>377.01</v>
      </c>
      <c r="N12" s="46">
        <v>377.01</v>
      </c>
      <c r="O12" s="33">
        <f>H12+I12+J12+K12+L12+M12+N12</f>
        <v>3511.09</v>
      </c>
      <c r="P12" s="1" t="s">
        <v>66</v>
      </c>
      <c r="Q12" s="69">
        <f>K12+K27+K31+K37</f>
        <v>972.1</v>
      </c>
      <c r="R12" s="2">
        <f>Q12-Q13</f>
        <v>638.77</v>
      </c>
      <c r="S12" s="78">
        <f>H12+I12+J12+K12+L12+M12+N12</f>
        <v>3511.09</v>
      </c>
      <c r="U12" s="2">
        <f>L37+L31</f>
        <v>252.87</v>
      </c>
      <c r="V12" s="2">
        <f>L12-U12</f>
        <v>124.13999999999999</v>
      </c>
      <c r="W12" s="2">
        <f>L12+L27+L31+L37</f>
        <v>710.33999999999992</v>
      </c>
      <c r="X12" s="2">
        <f>W12-L31</f>
        <v>629.87999999999988</v>
      </c>
    </row>
    <row r="13" spans="1:24" s="29" customFormat="1" ht="54" customHeight="1" x14ac:dyDescent="0.2">
      <c r="A13" s="93"/>
      <c r="B13" s="93"/>
      <c r="C13" s="35" t="s">
        <v>13</v>
      </c>
      <c r="D13" s="39">
        <v>274</v>
      </c>
      <c r="E13" s="40" t="s">
        <v>34</v>
      </c>
      <c r="F13" s="39" t="s">
        <v>38</v>
      </c>
      <c r="G13" s="39">
        <v>240</v>
      </c>
      <c r="H13" s="33">
        <v>298.29000000000002</v>
      </c>
      <c r="I13" s="33">
        <v>123.17</v>
      </c>
      <c r="J13" s="46">
        <v>0</v>
      </c>
      <c r="K13" s="46">
        <v>0</v>
      </c>
      <c r="L13" s="46">
        <v>0</v>
      </c>
      <c r="M13" s="33">
        <v>0</v>
      </c>
      <c r="N13" s="33">
        <v>0</v>
      </c>
      <c r="O13" s="33">
        <f>L13+K13+J13+I13+H13+M13</f>
        <v>421.46000000000004</v>
      </c>
      <c r="P13" s="60"/>
      <c r="Q13" s="75">
        <f>L27+L31+L37</f>
        <v>333.33</v>
      </c>
      <c r="R13" s="42"/>
      <c r="S13" s="79">
        <f>H13+I13</f>
        <v>421.46000000000004</v>
      </c>
    </row>
    <row r="14" spans="1:24" s="44" customFormat="1" ht="15" x14ac:dyDescent="0.2">
      <c r="A14" s="88" t="s">
        <v>50</v>
      </c>
      <c r="B14" s="88" t="s">
        <v>48</v>
      </c>
      <c r="C14" s="72" t="s">
        <v>5</v>
      </c>
      <c r="D14" s="47"/>
      <c r="E14" s="48"/>
      <c r="F14" s="49"/>
      <c r="G14" s="49"/>
      <c r="H14" s="46">
        <v>17462.990000000002</v>
      </c>
      <c r="I14" s="46">
        <v>20455.55</v>
      </c>
      <c r="J14" s="46">
        <f>J16+J17+J18+J19+J20+J21+J22</f>
        <v>19832.240000000002</v>
      </c>
      <c r="K14" s="46">
        <f>K16+K17+K18+K19+K20+K21+K22+K23+K24</f>
        <v>26980.82</v>
      </c>
      <c r="L14" s="46">
        <f>L16+L17+L18+L19+L20+L21+L22+L23+L24</f>
        <v>31509.87</v>
      </c>
      <c r="M14" s="46">
        <f>M16+M17+M18+M19+M20+M21+M22</f>
        <v>24102.02</v>
      </c>
      <c r="N14" s="46">
        <f>N16+N17+N18+N19+N20+N21+N22</f>
        <v>24102.02</v>
      </c>
      <c r="O14" s="33">
        <f>H14+I14+J14+K14+L14+M14+N14</f>
        <v>164445.50999999998</v>
      </c>
      <c r="P14" s="61">
        <f>H14+I14+J14+K14+L14+M14+N14</f>
        <v>164445.50999999998</v>
      </c>
      <c r="Q14" s="68">
        <f>M16+M1+M17+M18+M19+M20+M21</f>
        <v>23930.600000000002</v>
      </c>
      <c r="R14" s="76">
        <f>Q14+M22</f>
        <v>24102.02</v>
      </c>
      <c r="V14" s="76">
        <f>24768.19-K14</f>
        <v>-2212.630000000001</v>
      </c>
    </row>
    <row r="15" spans="1:24" s="44" customFormat="1" ht="15" x14ac:dyDescent="0.2">
      <c r="A15" s="89"/>
      <c r="B15" s="89"/>
      <c r="C15" s="72" t="s">
        <v>6</v>
      </c>
      <c r="D15" s="47"/>
      <c r="E15" s="48"/>
      <c r="F15" s="49"/>
      <c r="G15" s="49"/>
      <c r="H15" s="46"/>
      <c r="I15" s="46"/>
      <c r="J15" s="46"/>
      <c r="K15" s="46"/>
      <c r="L15" s="46"/>
      <c r="M15" s="46"/>
      <c r="N15" s="46"/>
      <c r="O15" s="46"/>
      <c r="P15" s="61"/>
      <c r="Q15" s="68">
        <f>Q14-M22</f>
        <v>23759.180000000004</v>
      </c>
    </row>
    <row r="16" spans="1:24" s="44" customFormat="1" ht="18" customHeight="1" x14ac:dyDescent="0.2">
      <c r="A16" s="89"/>
      <c r="B16" s="89"/>
      <c r="C16" s="85" t="s">
        <v>14</v>
      </c>
      <c r="D16" s="49">
        <v>201</v>
      </c>
      <c r="E16" s="48" t="s">
        <v>44</v>
      </c>
      <c r="F16" s="49" t="s">
        <v>39</v>
      </c>
      <c r="G16" s="49">
        <v>240</v>
      </c>
      <c r="H16" s="46">
        <v>53.77</v>
      </c>
      <c r="I16" s="46">
        <v>0</v>
      </c>
      <c r="J16" s="46">
        <v>8</v>
      </c>
      <c r="K16" s="46">
        <v>18.8</v>
      </c>
      <c r="L16" s="46">
        <v>0</v>
      </c>
      <c r="M16" s="46">
        <v>10</v>
      </c>
      <c r="N16" s="46">
        <v>10</v>
      </c>
      <c r="O16" s="33">
        <f>H16+I16+J16+K16+L16+M16+N16</f>
        <v>100.57000000000001</v>
      </c>
      <c r="P16" s="61">
        <f>H16+J16+K16+L16+M16+N16</f>
        <v>100.57000000000001</v>
      </c>
      <c r="Q16" s="67"/>
    </row>
    <row r="17" spans="1:21" s="44" customFormat="1" ht="15.75" customHeight="1" x14ac:dyDescent="0.2">
      <c r="A17" s="89"/>
      <c r="B17" s="89"/>
      <c r="C17" s="86"/>
      <c r="D17" s="49">
        <v>201</v>
      </c>
      <c r="E17" s="48" t="s">
        <v>44</v>
      </c>
      <c r="F17" s="49" t="s">
        <v>41</v>
      </c>
      <c r="G17" s="49">
        <v>240</v>
      </c>
      <c r="H17" s="46">
        <v>44.03</v>
      </c>
      <c r="I17" s="46">
        <v>23.9</v>
      </c>
      <c r="J17" s="46">
        <v>42.4</v>
      </c>
      <c r="K17" s="46">
        <v>52.6</v>
      </c>
      <c r="L17" s="46">
        <v>27.9</v>
      </c>
      <c r="M17" s="46">
        <v>23.9</v>
      </c>
      <c r="N17" s="46">
        <v>23.9</v>
      </c>
      <c r="O17" s="33">
        <f>H17+I17+J17+K17+L17+M17+N17</f>
        <v>238.63000000000002</v>
      </c>
      <c r="P17" s="80">
        <f>H17+I17+J17+K17+L17+M17+N17</f>
        <v>238.63000000000002</v>
      </c>
      <c r="Q17" s="67"/>
    </row>
    <row r="18" spans="1:21" s="44" customFormat="1" ht="18.75" customHeight="1" x14ac:dyDescent="0.2">
      <c r="A18" s="89"/>
      <c r="B18" s="89"/>
      <c r="C18" s="86"/>
      <c r="D18" s="49">
        <v>201</v>
      </c>
      <c r="E18" s="48" t="s">
        <v>34</v>
      </c>
      <c r="F18" s="49" t="s">
        <v>39</v>
      </c>
      <c r="G18" s="49">
        <v>110</v>
      </c>
      <c r="H18" s="46">
        <v>12640.85</v>
      </c>
      <c r="I18" s="46">
        <v>12943.22</v>
      </c>
      <c r="J18" s="46">
        <v>14788.71</v>
      </c>
      <c r="K18" s="46">
        <v>14236.37</v>
      </c>
      <c r="L18" s="46">
        <v>21225.27</v>
      </c>
      <c r="M18" s="46">
        <v>20937.98</v>
      </c>
      <c r="N18" s="46">
        <v>20974.47</v>
      </c>
      <c r="O18" s="33">
        <f>H18+I18+J18+K18+L18+M18+N18</f>
        <v>117746.87</v>
      </c>
      <c r="P18" s="61">
        <f>H18+I18+J18+K18+L18+M18+N18</f>
        <v>117746.87</v>
      </c>
      <c r="Q18" s="68"/>
    </row>
    <row r="19" spans="1:21" s="44" customFormat="1" ht="34.5" customHeight="1" x14ac:dyDescent="0.2">
      <c r="A19" s="89"/>
      <c r="B19" s="89"/>
      <c r="C19" s="86"/>
      <c r="D19" s="49">
        <v>201</v>
      </c>
      <c r="E19" s="48" t="s">
        <v>34</v>
      </c>
      <c r="F19" s="49" t="s">
        <v>39</v>
      </c>
      <c r="G19" s="49">
        <v>240</v>
      </c>
      <c r="H19" s="46">
        <v>3616.04</v>
      </c>
      <c r="I19" s="46">
        <v>6332.53</v>
      </c>
      <c r="J19" s="46">
        <v>4018.05</v>
      </c>
      <c r="K19" s="46">
        <v>4424.08</v>
      </c>
      <c r="L19" s="46">
        <v>4606.37</v>
      </c>
      <c r="M19" s="46">
        <v>2124.52</v>
      </c>
      <c r="N19" s="46">
        <v>2088.0300000000002</v>
      </c>
      <c r="O19" s="33">
        <f>H19+I19+J19+K19+L19+M19+N19</f>
        <v>27209.619999999995</v>
      </c>
      <c r="P19" s="61">
        <f>H19+I19+J19+K19+L19+M19+N19</f>
        <v>27209.619999999995</v>
      </c>
      <c r="Q19" s="68">
        <f>L21+L17</f>
        <v>1162.9000000000001</v>
      </c>
    </row>
    <row r="20" spans="1:21" s="44" customFormat="1" ht="15" x14ac:dyDescent="0.2">
      <c r="A20" s="89"/>
      <c r="B20" s="89"/>
      <c r="C20" s="86"/>
      <c r="D20" s="49">
        <v>201</v>
      </c>
      <c r="E20" s="48" t="s">
        <v>34</v>
      </c>
      <c r="F20" s="49" t="s">
        <v>39</v>
      </c>
      <c r="G20" s="49">
        <v>850</v>
      </c>
      <c r="H20" s="46">
        <v>95.73</v>
      </c>
      <c r="I20" s="46">
        <v>9.0299999999999994</v>
      </c>
      <c r="J20" s="46">
        <v>0</v>
      </c>
      <c r="K20" s="46">
        <v>0</v>
      </c>
      <c r="L20" s="46">
        <v>1.5</v>
      </c>
      <c r="M20" s="46">
        <v>1</v>
      </c>
      <c r="N20" s="46">
        <v>1</v>
      </c>
      <c r="O20" s="33">
        <f>SUM(H20:N20)</f>
        <v>108.26</v>
      </c>
      <c r="P20" s="61">
        <f>H20+I20+J20+K20+L20+M20+N20</f>
        <v>108.26</v>
      </c>
      <c r="Q20" s="67"/>
    </row>
    <row r="21" spans="1:21" s="44" customFormat="1" ht="32.25" customHeight="1" x14ac:dyDescent="0.2">
      <c r="A21" s="89"/>
      <c r="B21" s="89"/>
      <c r="C21" s="86"/>
      <c r="D21" s="49">
        <v>201</v>
      </c>
      <c r="E21" s="48" t="s">
        <v>34</v>
      </c>
      <c r="F21" s="49" t="s">
        <v>45</v>
      </c>
      <c r="G21" s="49">
        <v>240</v>
      </c>
      <c r="H21" s="46">
        <v>836.47</v>
      </c>
      <c r="I21" s="46">
        <v>975.45</v>
      </c>
      <c r="J21" s="46">
        <v>805.5</v>
      </c>
      <c r="K21" s="46">
        <v>1106.9000000000001</v>
      </c>
      <c r="L21" s="46">
        <v>1135</v>
      </c>
      <c r="M21" s="46">
        <v>833.2</v>
      </c>
      <c r="N21" s="46">
        <v>833.2</v>
      </c>
      <c r="O21" s="33">
        <f>SUM(H21:N21)</f>
        <v>6525.7199999999993</v>
      </c>
      <c r="P21" s="63" t="s">
        <v>64</v>
      </c>
      <c r="Q21" s="68">
        <f>K21+K22</f>
        <v>1338.8000000000002</v>
      </c>
      <c r="R21" s="76">
        <f>H21+I21+J21+K21+L21+M21+N21</f>
        <v>6525.7199999999993</v>
      </c>
      <c r="U21" s="76">
        <f>L21+L22</f>
        <v>1461.28</v>
      </c>
    </row>
    <row r="22" spans="1:21" s="44" customFormat="1" ht="44.25" customHeight="1" x14ac:dyDescent="0.2">
      <c r="A22" s="89"/>
      <c r="B22" s="89"/>
      <c r="C22" s="86"/>
      <c r="D22" s="49">
        <v>201</v>
      </c>
      <c r="E22" s="48" t="s">
        <v>34</v>
      </c>
      <c r="F22" s="49" t="s">
        <v>41</v>
      </c>
      <c r="G22" s="49">
        <v>240</v>
      </c>
      <c r="H22" s="46">
        <v>176.1</v>
      </c>
      <c r="I22" s="46">
        <v>171.42</v>
      </c>
      <c r="J22" s="46">
        <v>169.58</v>
      </c>
      <c r="K22" s="46">
        <v>231.9</v>
      </c>
      <c r="L22" s="46">
        <v>326.27999999999997</v>
      </c>
      <c r="M22" s="46">
        <v>171.42</v>
      </c>
      <c r="N22" s="46">
        <v>171.42</v>
      </c>
      <c r="O22" s="33">
        <f>SUM(H22:N22)</f>
        <v>1418.1200000000001</v>
      </c>
      <c r="P22" s="62" t="s">
        <v>65</v>
      </c>
      <c r="Q22" s="67"/>
      <c r="R22" s="76">
        <f>H22+I22+J22+K22+L22+M22+N22</f>
        <v>1418.1200000000001</v>
      </c>
    </row>
    <row r="23" spans="1:21" s="44" customFormat="1" ht="45" customHeight="1" x14ac:dyDescent="0.2">
      <c r="A23" s="89"/>
      <c r="B23" s="89"/>
      <c r="C23" s="86"/>
      <c r="D23" s="39">
        <v>201</v>
      </c>
      <c r="E23" s="40" t="s">
        <v>34</v>
      </c>
      <c r="F23" s="39" t="s">
        <v>61</v>
      </c>
      <c r="G23" s="39">
        <v>240</v>
      </c>
      <c r="H23" s="33">
        <v>0</v>
      </c>
      <c r="I23" s="33">
        <v>0</v>
      </c>
      <c r="J23" s="33">
        <v>0</v>
      </c>
      <c r="K23" s="46">
        <v>5500.6</v>
      </c>
      <c r="L23" s="46">
        <v>3437.64</v>
      </c>
      <c r="M23" s="33">
        <v>0</v>
      </c>
      <c r="N23" s="33">
        <v>0</v>
      </c>
      <c r="O23" s="33">
        <f t="shared" ref="O23:O24" si="3">H23+I23+J23+K23+L23+M23</f>
        <v>8938.24</v>
      </c>
      <c r="P23" s="70" t="s">
        <v>63</v>
      </c>
      <c r="Q23" s="68">
        <f>K23+K24</f>
        <v>6910.17</v>
      </c>
      <c r="R23" s="76">
        <f>H23+I23+J23+K23+L23+M23+N23</f>
        <v>8938.24</v>
      </c>
      <c r="U23" s="76">
        <f>L23+L21+L17</f>
        <v>4600.5399999999991</v>
      </c>
    </row>
    <row r="24" spans="1:21" s="44" customFormat="1" ht="40.5" customHeight="1" x14ac:dyDescent="0.2">
      <c r="A24" s="90"/>
      <c r="B24" s="90"/>
      <c r="C24" s="87"/>
      <c r="D24" s="39">
        <v>201</v>
      </c>
      <c r="E24" s="40" t="s">
        <v>34</v>
      </c>
      <c r="F24" s="39" t="s">
        <v>61</v>
      </c>
      <c r="G24" s="39">
        <v>240</v>
      </c>
      <c r="H24" s="33">
        <v>0</v>
      </c>
      <c r="I24" s="33">
        <v>0</v>
      </c>
      <c r="J24" s="33">
        <v>0</v>
      </c>
      <c r="K24" s="46">
        <v>1409.57</v>
      </c>
      <c r="L24" s="46">
        <v>749.91</v>
      </c>
      <c r="M24" s="33">
        <v>0</v>
      </c>
      <c r="N24" s="33">
        <v>0</v>
      </c>
      <c r="O24" s="33">
        <f t="shared" si="3"/>
        <v>2159.48</v>
      </c>
      <c r="P24" s="71" t="s">
        <v>62</v>
      </c>
      <c r="Q24" s="67">
        <f>611.16+798.4</f>
        <v>1409.56</v>
      </c>
      <c r="R24" s="76">
        <f>H24+I24+J24+K24+L24+M24+N24</f>
        <v>2159.48</v>
      </c>
    </row>
    <row r="25" spans="1:21" s="44" customFormat="1" ht="18" customHeight="1" x14ac:dyDescent="0.2">
      <c r="A25" s="96" t="s">
        <v>51</v>
      </c>
      <c r="B25" s="96" t="s">
        <v>36</v>
      </c>
      <c r="C25" s="50" t="s">
        <v>16</v>
      </c>
      <c r="D25" s="49"/>
      <c r="E25" s="48"/>
      <c r="F25" s="49"/>
      <c r="G25" s="49"/>
      <c r="H25" s="46">
        <f>SUM(H27:H28)</f>
        <v>115.46</v>
      </c>
      <c r="I25" s="46">
        <f t="shared" ref="I25:L25" si="4">SUM(I27:I28)</f>
        <v>115.46</v>
      </c>
      <c r="J25" s="46">
        <f t="shared" si="4"/>
        <v>115.46</v>
      </c>
      <c r="K25" s="46">
        <f t="shared" si="4"/>
        <v>115.46</v>
      </c>
      <c r="L25" s="46">
        <f t="shared" si="4"/>
        <v>115.46</v>
      </c>
      <c r="M25" s="46">
        <f>M27+M28</f>
        <v>115.46</v>
      </c>
      <c r="N25" s="46">
        <f>N27+N28</f>
        <v>115.46</v>
      </c>
      <c r="O25" s="33">
        <f>SUM(H25:N25)</f>
        <v>808.22</v>
      </c>
      <c r="P25" s="61">
        <f>H25+I25+J25+K25+L25+M25+N25</f>
        <v>808.22</v>
      </c>
      <c r="Q25" s="68">
        <f>O27+O28</f>
        <v>808.21999999999991</v>
      </c>
    </row>
    <row r="26" spans="1:21" s="44" customFormat="1" ht="15" x14ac:dyDescent="0.2">
      <c r="A26" s="96"/>
      <c r="B26" s="96"/>
      <c r="C26" s="50" t="s">
        <v>6</v>
      </c>
      <c r="D26" s="49"/>
      <c r="E26" s="48"/>
      <c r="F26" s="49"/>
      <c r="G26" s="49"/>
      <c r="H26" s="46"/>
      <c r="I26" s="46"/>
      <c r="J26" s="46"/>
      <c r="K26" s="46"/>
      <c r="L26" s="46"/>
      <c r="M26" s="46"/>
      <c r="N26" s="46"/>
      <c r="O26" s="46"/>
      <c r="P26" s="60"/>
      <c r="Q26" s="67"/>
    </row>
    <row r="27" spans="1:21" s="44" customFormat="1" ht="30" x14ac:dyDescent="0.2">
      <c r="A27" s="96"/>
      <c r="B27" s="96"/>
      <c r="C27" s="50" t="s">
        <v>14</v>
      </c>
      <c r="D27" s="49">
        <v>201</v>
      </c>
      <c r="E27" s="48" t="s">
        <v>34</v>
      </c>
      <c r="F27" s="49" t="s">
        <v>40</v>
      </c>
      <c r="G27" s="49">
        <v>350</v>
      </c>
      <c r="H27" s="46">
        <v>80.459999999999994</v>
      </c>
      <c r="I27" s="46">
        <v>80.459999999999994</v>
      </c>
      <c r="J27" s="46">
        <v>80.459999999999994</v>
      </c>
      <c r="K27" s="46">
        <v>80.459999999999994</v>
      </c>
      <c r="L27" s="46">
        <v>80.459999999999994</v>
      </c>
      <c r="M27" s="46">
        <v>80.459999999999994</v>
      </c>
      <c r="N27" s="46">
        <v>80.459999999999994</v>
      </c>
      <c r="O27" s="33">
        <f>SUM(H27:N27)</f>
        <v>563.21999999999991</v>
      </c>
      <c r="P27" s="62" t="s">
        <v>67</v>
      </c>
      <c r="Q27" s="68">
        <f>H27+I27+J27+K27+L27+M27+N27</f>
        <v>563.21999999999991</v>
      </c>
    </row>
    <row r="28" spans="1:21" s="45" customFormat="1" ht="54" customHeight="1" x14ac:dyDescent="0.2">
      <c r="A28" s="98"/>
      <c r="B28" s="98"/>
      <c r="C28" s="50" t="s">
        <v>7</v>
      </c>
      <c r="D28" s="49">
        <v>274</v>
      </c>
      <c r="E28" s="48" t="s">
        <v>34</v>
      </c>
      <c r="F28" s="49" t="s">
        <v>40</v>
      </c>
      <c r="G28" s="49">
        <v>240</v>
      </c>
      <c r="H28" s="46">
        <v>35</v>
      </c>
      <c r="I28" s="46">
        <v>35</v>
      </c>
      <c r="J28" s="46">
        <v>35</v>
      </c>
      <c r="K28" s="46">
        <v>35</v>
      </c>
      <c r="L28" s="46">
        <v>35</v>
      </c>
      <c r="M28" s="46">
        <v>35</v>
      </c>
      <c r="N28" s="46">
        <v>35</v>
      </c>
      <c r="O28" s="33">
        <f>SUM(H28:N28)</f>
        <v>245</v>
      </c>
      <c r="P28" s="61">
        <f>H28+I28+J28+K28+L28+M28+N28</f>
        <v>245</v>
      </c>
      <c r="Q28" s="66"/>
    </row>
    <row r="29" spans="1:21" s="44" customFormat="1" ht="15" customHeight="1" x14ac:dyDescent="0.2">
      <c r="A29" s="96" t="s">
        <v>52</v>
      </c>
      <c r="B29" s="96" t="s">
        <v>74</v>
      </c>
      <c r="C29" s="50" t="s">
        <v>16</v>
      </c>
      <c r="D29" s="51"/>
      <c r="E29" s="51"/>
      <c r="F29" s="51"/>
      <c r="G29" s="51"/>
      <c r="H29" s="46">
        <f>H31</f>
        <v>80.459999999999994</v>
      </c>
      <c r="I29" s="46">
        <f t="shared" ref="I29:J29" si="5">I31</f>
        <v>80.459999999999994</v>
      </c>
      <c r="J29" s="46">
        <f t="shared" si="5"/>
        <v>80.459999999999994</v>
      </c>
      <c r="K29" s="46">
        <f>K31</f>
        <v>80.459999999999994</v>
      </c>
      <c r="L29" s="46">
        <f>L31</f>
        <v>80.459999999999994</v>
      </c>
      <c r="M29" s="46">
        <f>M31</f>
        <v>80.459999999999994</v>
      </c>
      <c r="N29" s="46">
        <f>N31</f>
        <v>80.459999999999994</v>
      </c>
      <c r="O29" s="46">
        <f>SUM(H29:N29)</f>
        <v>563.21999999999991</v>
      </c>
      <c r="P29" s="60"/>
      <c r="Q29" s="67"/>
    </row>
    <row r="30" spans="1:21" s="44" customFormat="1" ht="15" x14ac:dyDescent="0.2">
      <c r="A30" s="96"/>
      <c r="B30" s="96"/>
      <c r="C30" s="50" t="s">
        <v>6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60"/>
      <c r="Q30" s="67"/>
    </row>
    <row r="31" spans="1:21" s="44" customFormat="1" ht="56.25" customHeight="1" x14ac:dyDescent="0.2">
      <c r="A31" s="96"/>
      <c r="B31" s="96"/>
      <c r="C31" s="50" t="s">
        <v>14</v>
      </c>
      <c r="D31" s="49">
        <v>201</v>
      </c>
      <c r="E31" s="48" t="s">
        <v>34</v>
      </c>
      <c r="F31" s="49" t="s">
        <v>38</v>
      </c>
      <c r="G31" s="49">
        <v>350</v>
      </c>
      <c r="H31" s="46">
        <v>80.459999999999994</v>
      </c>
      <c r="I31" s="46">
        <v>80.459999999999994</v>
      </c>
      <c r="J31" s="46">
        <v>80.459999999999994</v>
      </c>
      <c r="K31" s="46">
        <v>80.459999999999994</v>
      </c>
      <c r="L31" s="46">
        <v>80.459999999999994</v>
      </c>
      <c r="M31" s="46">
        <v>80.459999999999994</v>
      </c>
      <c r="N31" s="46">
        <v>80.459999999999994</v>
      </c>
      <c r="O31" s="46">
        <f>SUM(H31:N31)</f>
        <v>563.21999999999991</v>
      </c>
      <c r="P31" s="62" t="s">
        <v>68</v>
      </c>
      <c r="Q31" s="67"/>
    </row>
    <row r="32" spans="1:21" s="44" customFormat="1" ht="15" x14ac:dyDescent="0.2">
      <c r="A32" s="96" t="s">
        <v>53</v>
      </c>
      <c r="B32" s="96" t="s">
        <v>60</v>
      </c>
      <c r="C32" s="50" t="s">
        <v>16</v>
      </c>
      <c r="D32" s="49"/>
      <c r="E32" s="48"/>
      <c r="F32" s="49"/>
      <c r="G32" s="49"/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60"/>
      <c r="Q32" s="67"/>
    </row>
    <row r="33" spans="1:17" s="44" customFormat="1" ht="15" x14ac:dyDescent="0.2">
      <c r="A33" s="96"/>
      <c r="B33" s="96"/>
      <c r="C33" s="50" t="s">
        <v>6</v>
      </c>
      <c r="D33" s="49"/>
      <c r="E33" s="48"/>
      <c r="F33" s="49"/>
      <c r="G33" s="49"/>
      <c r="H33" s="46"/>
      <c r="I33" s="46"/>
      <c r="J33" s="46"/>
      <c r="K33" s="46"/>
      <c r="L33" s="46"/>
      <c r="M33" s="46"/>
      <c r="N33" s="46"/>
      <c r="O33" s="46"/>
      <c r="P33" s="60"/>
      <c r="Q33" s="67"/>
    </row>
    <row r="34" spans="1:17" s="44" customFormat="1" ht="81" customHeight="1" x14ac:dyDescent="0.2">
      <c r="A34" s="96"/>
      <c r="B34" s="96"/>
      <c r="C34" s="50" t="s">
        <v>14</v>
      </c>
      <c r="D34" s="49">
        <v>201</v>
      </c>
      <c r="E34" s="48" t="s">
        <v>34</v>
      </c>
      <c r="F34" s="48" t="s">
        <v>47</v>
      </c>
      <c r="G34" s="49">
        <v>630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60"/>
      <c r="Q34" s="67"/>
    </row>
    <row r="35" spans="1:17" ht="15" x14ac:dyDescent="0.2">
      <c r="A35" s="91" t="s">
        <v>56</v>
      </c>
      <c r="B35" s="91" t="s">
        <v>59</v>
      </c>
      <c r="C35" s="43" t="s">
        <v>5</v>
      </c>
      <c r="D35" s="32"/>
      <c r="E35" s="32"/>
      <c r="F35" s="32"/>
      <c r="G35" s="32"/>
      <c r="H35" s="33">
        <f>H37+H38</f>
        <v>0</v>
      </c>
      <c r="I35" s="33">
        <f t="shared" ref="I35:L35" si="6">I37+I38</f>
        <v>0</v>
      </c>
      <c r="J35" s="46">
        <f t="shared" si="6"/>
        <v>471.03</v>
      </c>
      <c r="K35" s="46">
        <f t="shared" si="6"/>
        <v>471.03</v>
      </c>
      <c r="L35" s="46">
        <f t="shared" si="6"/>
        <v>471.03</v>
      </c>
      <c r="M35" s="33">
        <f>M37+M38</f>
        <v>471.03</v>
      </c>
      <c r="N35" s="33">
        <f>N37+N38</f>
        <v>471.03</v>
      </c>
      <c r="O35" s="33">
        <f>SUM(H35:N35)</f>
        <v>2355.1499999999996</v>
      </c>
      <c r="P35" s="61">
        <f>O38+O37</f>
        <v>2355.1499999999996</v>
      </c>
      <c r="Q35" s="67"/>
    </row>
    <row r="36" spans="1:17" ht="15" x14ac:dyDescent="0.2">
      <c r="A36" s="92"/>
      <c r="B36" s="92"/>
      <c r="C36" s="43" t="s">
        <v>6</v>
      </c>
      <c r="D36" s="32"/>
      <c r="E36" s="32"/>
      <c r="F36" s="32"/>
      <c r="G36" s="32"/>
      <c r="H36" s="33"/>
      <c r="I36" s="33"/>
      <c r="J36" s="46"/>
      <c r="K36" s="46"/>
      <c r="L36" s="46"/>
      <c r="M36" s="33"/>
      <c r="N36" s="33"/>
      <c r="O36" s="33"/>
      <c r="P36" s="64"/>
      <c r="Q36" s="67"/>
    </row>
    <row r="37" spans="1:17" ht="38.25" x14ac:dyDescent="0.2">
      <c r="A37" s="92"/>
      <c r="B37" s="92"/>
      <c r="C37" s="43" t="s">
        <v>35</v>
      </c>
      <c r="D37" s="39">
        <v>201</v>
      </c>
      <c r="E37" s="40" t="s">
        <v>34</v>
      </c>
      <c r="F37" s="39" t="s">
        <v>38</v>
      </c>
      <c r="G37" s="39">
        <v>350</v>
      </c>
      <c r="H37" s="46">
        <v>0</v>
      </c>
      <c r="I37" s="46">
        <v>0</v>
      </c>
      <c r="J37" s="46">
        <v>172.41</v>
      </c>
      <c r="K37" s="46">
        <v>172.41</v>
      </c>
      <c r="L37" s="46">
        <v>172.41</v>
      </c>
      <c r="M37" s="46">
        <v>172.41</v>
      </c>
      <c r="N37" s="46">
        <v>172.41</v>
      </c>
      <c r="O37" s="33">
        <f>SUM(H37:N37)</f>
        <v>862.05</v>
      </c>
      <c r="P37" s="62" t="s">
        <v>69</v>
      </c>
      <c r="Q37" s="67"/>
    </row>
    <row r="38" spans="1:17" ht="45" x14ac:dyDescent="0.2">
      <c r="A38" s="93"/>
      <c r="B38" s="93"/>
      <c r="C38" s="43" t="s">
        <v>7</v>
      </c>
      <c r="D38" s="39">
        <v>274</v>
      </c>
      <c r="E38" s="40" t="s">
        <v>34</v>
      </c>
      <c r="F38" s="39" t="s">
        <v>38</v>
      </c>
      <c r="G38" s="39">
        <v>240</v>
      </c>
      <c r="H38" s="33">
        <v>0</v>
      </c>
      <c r="I38" s="33">
        <v>0</v>
      </c>
      <c r="J38" s="46">
        <v>298.62</v>
      </c>
      <c r="K38" s="46">
        <v>298.62</v>
      </c>
      <c r="L38" s="46">
        <v>298.62</v>
      </c>
      <c r="M38" s="33">
        <v>298.62</v>
      </c>
      <c r="N38" s="33">
        <v>298.62</v>
      </c>
      <c r="O38" s="33">
        <f>SUM(H38:N38)</f>
        <v>1493.1</v>
      </c>
      <c r="P38" s="60"/>
      <c r="Q38" s="67"/>
    </row>
    <row r="39" spans="1:17" x14ac:dyDescent="0.2">
      <c r="P39" s="59"/>
    </row>
    <row r="40" spans="1:17" x14ac:dyDescent="0.2">
      <c r="P40" s="59"/>
    </row>
  </sheetData>
  <mergeCells count="22">
    <mergeCell ref="A35:A38"/>
    <mergeCell ref="B35:B38"/>
    <mergeCell ref="H1:O1"/>
    <mergeCell ref="A2:O2"/>
    <mergeCell ref="A9:A13"/>
    <mergeCell ref="B9:B13"/>
    <mergeCell ref="A32:A34"/>
    <mergeCell ref="B32:B34"/>
    <mergeCell ref="B29:B31"/>
    <mergeCell ref="A29:A31"/>
    <mergeCell ref="H3:O3"/>
    <mergeCell ref="B25:B28"/>
    <mergeCell ref="A25:A28"/>
    <mergeCell ref="A3:A4"/>
    <mergeCell ref="B3:B4"/>
    <mergeCell ref="B5:B8"/>
    <mergeCell ref="A5:A8"/>
    <mergeCell ref="D3:G3"/>
    <mergeCell ref="C3:C4"/>
    <mergeCell ref="C16:C24"/>
    <mergeCell ref="B14:B24"/>
    <mergeCell ref="A14:A24"/>
  </mergeCells>
  <pageMargins left="0.23622047244094491" right="0.23622047244094491" top="0.74803149606299213" bottom="0.74803149606299213" header="0.31496062992125984" footer="0.31496062992125984"/>
  <pageSetup paperSize="9" scale="4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view="pageBreakPreview" topLeftCell="A22" zoomScaleNormal="80" zoomScaleSheetLayoutView="100" workbookViewId="0">
      <selection activeCell="D1" sqref="D1:K1"/>
    </sheetView>
  </sheetViews>
  <sheetFormatPr defaultColWidth="9.140625" defaultRowHeight="12.75" x14ac:dyDescent="0.2"/>
  <cols>
    <col min="1" max="1" width="45.5703125" style="4" customWidth="1"/>
    <col min="2" max="2" width="37" style="4" customWidth="1"/>
    <col min="3" max="3" width="31" style="4" customWidth="1"/>
    <col min="4" max="11" width="15.28515625" style="4" customWidth="1"/>
    <col min="12" max="12" width="10.85546875" style="4" hidden="1" customWidth="1"/>
    <col min="13" max="16384" width="9.140625" style="4"/>
  </cols>
  <sheetData>
    <row r="1" spans="1:17" ht="49.5" customHeight="1" x14ac:dyDescent="0.25">
      <c r="A1" s="3"/>
      <c r="B1" s="3"/>
      <c r="C1" s="3"/>
      <c r="D1" s="106" t="s">
        <v>76</v>
      </c>
      <c r="E1" s="106"/>
      <c r="F1" s="106"/>
      <c r="G1" s="106"/>
      <c r="H1" s="106"/>
      <c r="I1" s="106"/>
      <c r="J1" s="106"/>
      <c r="K1" s="106"/>
    </row>
    <row r="2" spans="1:17" ht="29.25" customHeight="1" x14ac:dyDescent="0.25">
      <c r="A2" s="100" t="s">
        <v>17</v>
      </c>
      <c r="B2" s="101"/>
      <c r="C2" s="101"/>
      <c r="D2" s="101"/>
      <c r="E2" s="102"/>
      <c r="F2" s="102"/>
      <c r="G2" s="102"/>
      <c r="H2" s="102"/>
      <c r="I2" s="102"/>
      <c r="J2" s="102"/>
      <c r="K2" s="102"/>
      <c r="L2" s="5"/>
      <c r="M2" s="5"/>
      <c r="N2" s="5"/>
    </row>
    <row r="3" spans="1:17" ht="12.75" customHeight="1" x14ac:dyDescent="0.25">
      <c r="A3" s="99" t="s">
        <v>18</v>
      </c>
      <c r="B3" s="99" t="s">
        <v>19</v>
      </c>
      <c r="C3" s="103" t="s">
        <v>20</v>
      </c>
      <c r="D3" s="99" t="s">
        <v>46</v>
      </c>
      <c r="E3" s="99"/>
      <c r="F3" s="99"/>
      <c r="G3" s="99"/>
      <c r="H3" s="99"/>
      <c r="I3" s="99"/>
      <c r="J3" s="99"/>
      <c r="K3" s="107"/>
      <c r="L3" s="6"/>
      <c r="M3" s="6"/>
      <c r="N3" s="6"/>
    </row>
    <row r="4" spans="1:17" ht="30" x14ac:dyDescent="0.2">
      <c r="A4" s="103"/>
      <c r="B4" s="103"/>
      <c r="C4" s="104"/>
      <c r="D4" s="7">
        <v>2019</v>
      </c>
      <c r="E4" s="16">
        <v>2020</v>
      </c>
      <c r="F4" s="18">
        <v>2021</v>
      </c>
      <c r="G4" s="26">
        <v>2022</v>
      </c>
      <c r="H4" s="37">
        <v>2023</v>
      </c>
      <c r="I4" s="54">
        <v>2024</v>
      </c>
      <c r="J4" s="74">
        <v>2025</v>
      </c>
      <c r="K4" s="7" t="s">
        <v>12</v>
      </c>
      <c r="L4" s="6"/>
      <c r="M4" s="6"/>
      <c r="N4" s="6"/>
    </row>
    <row r="5" spans="1:17" ht="15" x14ac:dyDescent="0.2">
      <c r="A5" s="99" t="s">
        <v>2</v>
      </c>
      <c r="B5" s="103" t="s">
        <v>43</v>
      </c>
      <c r="C5" s="8" t="s">
        <v>21</v>
      </c>
      <c r="D5" s="9">
        <f>D7+D8+D9+D10+D11</f>
        <v>18859.389999999996</v>
      </c>
      <c r="E5" s="28">
        <f t="shared" ref="E5:F5" si="0">E7+E8+E9+E10+E11</f>
        <v>21758.309999999994</v>
      </c>
      <c r="F5" s="28">
        <f t="shared" si="0"/>
        <v>21448.92</v>
      </c>
      <c r="G5" s="28">
        <f>G8+G9</f>
        <v>29681.57</v>
      </c>
      <c r="H5" s="28">
        <f>H8+H9</f>
        <v>32932.97</v>
      </c>
      <c r="I5" s="28">
        <f>I8+I9</f>
        <v>25556.149999999994</v>
      </c>
      <c r="J5" s="28">
        <f>J8+J9</f>
        <v>25556.149999999994</v>
      </c>
      <c r="K5" s="9">
        <f>D5+E5+F5+G5+H5+I5+J5</f>
        <v>175793.46</v>
      </c>
      <c r="L5" s="38">
        <f>K9+K8</f>
        <v>175793.45999999996</v>
      </c>
    </row>
    <row r="6" spans="1:17" ht="15" x14ac:dyDescent="0.2">
      <c r="A6" s="99"/>
      <c r="B6" s="104"/>
      <c r="C6" s="8" t="s">
        <v>22</v>
      </c>
      <c r="D6" s="10"/>
      <c r="E6" s="10"/>
      <c r="F6" s="10"/>
      <c r="G6" s="10"/>
      <c r="H6" s="10"/>
      <c r="I6" s="10"/>
      <c r="J6" s="10"/>
      <c r="K6" s="9"/>
      <c r="L6" s="38"/>
      <c r="M6" s="38"/>
      <c r="N6" s="38"/>
      <c r="O6" s="38"/>
      <c r="P6" s="38"/>
      <c r="Q6" s="38"/>
    </row>
    <row r="7" spans="1:17" ht="15" x14ac:dyDescent="0.2">
      <c r="A7" s="99"/>
      <c r="B7" s="104"/>
      <c r="C7" s="8" t="s">
        <v>23</v>
      </c>
      <c r="D7" s="9">
        <f>D6+E6+F6</f>
        <v>0</v>
      </c>
      <c r="E7" s="11">
        <f t="shared" ref="E7:K7" si="1">E14+E21+E28</f>
        <v>0</v>
      </c>
      <c r="F7" s="11">
        <f t="shared" si="1"/>
        <v>0</v>
      </c>
      <c r="G7" s="11">
        <f t="shared" si="1"/>
        <v>0</v>
      </c>
      <c r="H7" s="11">
        <f t="shared" ref="H7" si="2">H14+H21+H28</f>
        <v>0</v>
      </c>
      <c r="I7" s="9">
        <f t="shared" ref="I7:J7" si="3">I6+L6+M6</f>
        <v>0</v>
      </c>
      <c r="J7" s="9">
        <f t="shared" si="3"/>
        <v>0</v>
      </c>
      <c r="K7" s="11">
        <f t="shared" si="1"/>
        <v>0</v>
      </c>
    </row>
    <row r="8" spans="1:17" ht="15" x14ac:dyDescent="0.2">
      <c r="A8" s="99"/>
      <c r="B8" s="104"/>
      <c r="C8" s="8" t="s">
        <v>24</v>
      </c>
      <c r="D8" s="12">
        <f>D15+D22+D29+D36</f>
        <v>880.5</v>
      </c>
      <c r="E8" s="12">
        <f t="shared" ref="E8:G8" si="4">E15+E22+E29+E36</f>
        <v>999.35</v>
      </c>
      <c r="F8" s="12">
        <f t="shared" si="4"/>
        <v>847.9</v>
      </c>
      <c r="G8" s="12">
        <f t="shared" si="4"/>
        <v>6660.1</v>
      </c>
      <c r="H8" s="12">
        <f t="shared" ref="H8" si="5">H15+H22+H29+H36</f>
        <v>4600.54</v>
      </c>
      <c r="I8" s="12">
        <f>'Приложение 2.'!M21+'Приложение 2.'!M17</f>
        <v>857.1</v>
      </c>
      <c r="J8" s="12">
        <f>'Приложение 2.'!N21+'Приложение 2.'!N17</f>
        <v>857.1</v>
      </c>
      <c r="K8" s="12">
        <f>D8+E8+F8+G8+H8+I8+J8</f>
        <v>15702.59</v>
      </c>
      <c r="L8" s="38">
        <f>D8+E8+F8+G8+H8+I8</f>
        <v>14845.49</v>
      </c>
    </row>
    <row r="9" spans="1:17" ht="15" x14ac:dyDescent="0.2">
      <c r="A9" s="99"/>
      <c r="B9" s="104"/>
      <c r="C9" s="8" t="s">
        <v>25</v>
      </c>
      <c r="D9" s="9">
        <f>D16+D23+D30+D37</f>
        <v>17978.889999999996</v>
      </c>
      <c r="E9" s="9">
        <f t="shared" ref="E9" si="6">E16+E23+E30+E37</f>
        <v>20758.959999999995</v>
      </c>
      <c r="F9" s="9">
        <f>F16+F23+F30+F37+F40+O52+F47</f>
        <v>20601.019999999997</v>
      </c>
      <c r="G9" s="9">
        <f>G16+G23+G30+G37+G40+P52+G47</f>
        <v>23021.469999999998</v>
      </c>
      <c r="H9" s="9">
        <f>H16+H23+H30+H37+H40+Q52+H47</f>
        <v>28332.43</v>
      </c>
      <c r="I9" s="9">
        <f>I12+I23+I26++I33+I47</f>
        <v>24699.049999999996</v>
      </c>
      <c r="J9" s="9">
        <f>J12+J23+J26++J33+J47</f>
        <v>24699.049999999996</v>
      </c>
      <c r="K9" s="9">
        <f>D9+E9+F9+G9+H9+I9+J9</f>
        <v>160090.86999999997</v>
      </c>
      <c r="L9" s="38">
        <f>K9+K8</f>
        <v>175793.45999999996</v>
      </c>
    </row>
    <row r="10" spans="1:17" ht="30" x14ac:dyDescent="0.2">
      <c r="A10" s="99"/>
      <c r="B10" s="104"/>
      <c r="C10" s="8" t="s">
        <v>26</v>
      </c>
      <c r="D10" s="9">
        <f>D17+D24+D31</f>
        <v>0</v>
      </c>
      <c r="E10" s="9">
        <f t="shared" ref="E10:K10" si="7">E17+E24+E31</f>
        <v>0</v>
      </c>
      <c r="F10" s="9">
        <f t="shared" si="7"/>
        <v>0</v>
      </c>
      <c r="G10" s="9">
        <f t="shared" si="7"/>
        <v>0</v>
      </c>
      <c r="H10" s="9">
        <f t="shared" ref="H10:I11" si="8">H17+H24+H31</f>
        <v>0</v>
      </c>
      <c r="I10" s="9">
        <f t="shared" si="8"/>
        <v>0</v>
      </c>
      <c r="J10" s="9">
        <v>0</v>
      </c>
      <c r="K10" s="9">
        <f t="shared" si="7"/>
        <v>0</v>
      </c>
    </row>
    <row r="11" spans="1:17" ht="15" x14ac:dyDescent="0.2">
      <c r="A11" s="103"/>
      <c r="B11" s="104"/>
      <c r="C11" s="13" t="s">
        <v>27</v>
      </c>
      <c r="D11" s="14">
        <f>D18+D25+D32</f>
        <v>0</v>
      </c>
      <c r="E11" s="14">
        <f t="shared" ref="E11:K11" si="9">E18+E25+E32</f>
        <v>0</v>
      </c>
      <c r="F11" s="14">
        <f t="shared" si="9"/>
        <v>0</v>
      </c>
      <c r="G11" s="14">
        <f t="shared" si="9"/>
        <v>0</v>
      </c>
      <c r="H11" s="9">
        <f t="shared" si="8"/>
        <v>0</v>
      </c>
      <c r="I11" s="9">
        <f t="shared" si="8"/>
        <v>0</v>
      </c>
      <c r="J11" s="9">
        <f t="shared" ref="J11" si="10">J10+M10+N10</f>
        <v>0</v>
      </c>
      <c r="K11" s="14">
        <f t="shared" si="9"/>
        <v>0</v>
      </c>
    </row>
    <row r="12" spans="1:17" ht="15" x14ac:dyDescent="0.2">
      <c r="A12" s="99" t="s">
        <v>49</v>
      </c>
      <c r="B12" s="99" t="s">
        <v>73</v>
      </c>
      <c r="C12" s="8" t="s">
        <v>21</v>
      </c>
      <c r="D12" s="12">
        <f>D16</f>
        <v>1200.48</v>
      </c>
      <c r="E12" s="12">
        <f>E16</f>
        <v>1106.8400000000001</v>
      </c>
      <c r="F12" s="12">
        <f>'Приложение 2.'!J9</f>
        <v>949.73</v>
      </c>
      <c r="G12" s="12">
        <f>G16</f>
        <v>2033.8</v>
      </c>
      <c r="H12" s="12">
        <f>'Приложение 2.'!L9</f>
        <v>756.15</v>
      </c>
      <c r="I12" s="12">
        <f>I16</f>
        <v>787.18000000000006</v>
      </c>
      <c r="J12" s="12">
        <f>J16</f>
        <v>787.18000000000006</v>
      </c>
      <c r="K12" s="9">
        <f>D12+E12+F12+G12+H12+I12+J12</f>
        <v>7621.3600000000006</v>
      </c>
    </row>
    <row r="13" spans="1:17" ht="15" x14ac:dyDescent="0.2">
      <c r="A13" s="99"/>
      <c r="B13" s="99"/>
      <c r="C13" s="8" t="s">
        <v>22</v>
      </c>
      <c r="D13" s="10"/>
      <c r="E13" s="10"/>
      <c r="F13" s="10"/>
      <c r="G13" s="10"/>
      <c r="H13" s="10"/>
      <c r="I13" s="55"/>
      <c r="J13" s="55"/>
      <c r="L13" s="38"/>
      <c r="M13" s="38"/>
      <c r="N13" s="38"/>
      <c r="O13" s="38"/>
      <c r="P13" s="38"/>
      <c r="Q13" s="38"/>
    </row>
    <row r="14" spans="1:17" ht="15" x14ac:dyDescent="0.2">
      <c r="A14" s="99"/>
      <c r="B14" s="99"/>
      <c r="C14" s="8" t="s">
        <v>23</v>
      </c>
      <c r="D14" s="9">
        <f>D13+E13+F13</f>
        <v>0</v>
      </c>
      <c r="E14" s="9">
        <f t="shared" ref="E14" si="11">E13+F13+G13</f>
        <v>0</v>
      </c>
      <c r="F14" s="9">
        <f>F13+G13+H13</f>
        <v>0</v>
      </c>
      <c r="G14" s="9">
        <f>G13+H13+K13</f>
        <v>0</v>
      </c>
      <c r="H14" s="9">
        <f>H13+K13+L13</f>
        <v>0</v>
      </c>
      <c r="I14" s="9">
        <f>I13+L13+M13</f>
        <v>0</v>
      </c>
      <c r="J14" s="9">
        <f t="shared" ref="J14:J15" si="12">J13+M13+N13</f>
        <v>0</v>
      </c>
      <c r="K14" s="9">
        <f>K13+L13+M13</f>
        <v>0</v>
      </c>
    </row>
    <row r="15" spans="1:17" ht="15" x14ac:dyDescent="0.2">
      <c r="A15" s="99"/>
      <c r="B15" s="99"/>
      <c r="C15" s="8" t="s">
        <v>28</v>
      </c>
      <c r="D15" s="14">
        <f>'Приложение 3'!O7</f>
        <v>0</v>
      </c>
      <c r="E15" s="14">
        <f>'Приложение 3'!P7</f>
        <v>0</v>
      </c>
      <c r="F15" s="14">
        <f>'Приложение 3'!Q7</f>
        <v>0</v>
      </c>
      <c r="G15" s="14">
        <f>'Приложение 3'!R7</f>
        <v>0</v>
      </c>
      <c r="H15" s="9">
        <f>H14+K14+L14</f>
        <v>0</v>
      </c>
      <c r="I15" s="9">
        <f>I14+L14+M14</f>
        <v>0</v>
      </c>
      <c r="J15" s="9">
        <f t="shared" si="12"/>
        <v>0</v>
      </c>
      <c r="K15" s="14">
        <f>'Приложение 3'!T7</f>
        <v>0</v>
      </c>
      <c r="L15" s="27"/>
    </row>
    <row r="16" spans="1:17" ht="15" x14ac:dyDescent="0.2">
      <c r="A16" s="99"/>
      <c r="B16" s="99"/>
      <c r="C16" s="17" t="s">
        <v>29</v>
      </c>
      <c r="D16" s="12">
        <f>'Приложение 2.'!H9</f>
        <v>1200.48</v>
      </c>
      <c r="E16" s="12">
        <f>'Приложение 2.'!I9</f>
        <v>1106.8400000000001</v>
      </c>
      <c r="F16" s="12">
        <f>'Приложение 2.'!J9</f>
        <v>949.73</v>
      </c>
      <c r="G16" s="12">
        <f>'Приложение 2.'!K9</f>
        <v>2033.8</v>
      </c>
      <c r="H16" s="12">
        <f>'Приложение 2.'!L9</f>
        <v>756.15</v>
      </c>
      <c r="I16" s="12">
        <f>'Приложение 2.'!M9</f>
        <v>787.18000000000006</v>
      </c>
      <c r="J16" s="12">
        <f>'Приложение 2.'!N9</f>
        <v>787.18000000000006</v>
      </c>
      <c r="K16" s="9">
        <f>D16+E16+F16+G16+H16+I16+J16</f>
        <v>7621.3600000000006</v>
      </c>
    </row>
    <row r="17" spans="1:17" ht="30" x14ac:dyDescent="0.2">
      <c r="A17" s="99"/>
      <c r="B17" s="99"/>
      <c r="C17" s="8" t="s">
        <v>26</v>
      </c>
      <c r="D17" s="14">
        <f>'Приложение 3'!O9</f>
        <v>0</v>
      </c>
      <c r="E17" s="14">
        <f>'Приложение 3'!P9</f>
        <v>0</v>
      </c>
      <c r="F17" s="14">
        <f>'Приложение 3'!Q9</f>
        <v>0</v>
      </c>
      <c r="G17" s="14">
        <f>'Приложение 3'!R9</f>
        <v>0</v>
      </c>
      <c r="H17" s="14">
        <f>'Приложение 3'!S9</f>
        <v>0</v>
      </c>
      <c r="I17" s="14">
        <f>'Приложение 3'!T9</f>
        <v>0</v>
      </c>
      <c r="J17" s="9">
        <v>0</v>
      </c>
      <c r="K17" s="14">
        <f>'Приложение 3'!T9</f>
        <v>0</v>
      </c>
    </row>
    <row r="18" spans="1:17" ht="15" x14ac:dyDescent="0.2">
      <c r="A18" s="103"/>
      <c r="B18" s="103"/>
      <c r="C18" s="13" t="s">
        <v>30</v>
      </c>
      <c r="D18" s="14">
        <f>'Приложение 3'!O10</f>
        <v>0</v>
      </c>
      <c r="E18" s="14">
        <f>'Приложение 3'!P10</f>
        <v>0</v>
      </c>
      <c r="F18" s="14">
        <f>'Приложение 3'!Q10</f>
        <v>0</v>
      </c>
      <c r="G18" s="14">
        <f>'Приложение 3'!R10</f>
        <v>0</v>
      </c>
      <c r="H18" s="14">
        <f>'Приложение 3'!S10</f>
        <v>0</v>
      </c>
      <c r="I18" s="14">
        <f>'Приложение 3'!T10</f>
        <v>0</v>
      </c>
      <c r="J18" s="9">
        <f t="shared" ref="J18" si="13">J17+M17+N17</f>
        <v>0</v>
      </c>
      <c r="K18" s="14">
        <f>'Приложение 3'!T10</f>
        <v>0</v>
      </c>
    </row>
    <row r="19" spans="1:17" ht="15" x14ac:dyDescent="0.2">
      <c r="A19" s="99" t="s">
        <v>54</v>
      </c>
      <c r="B19" s="99" t="s">
        <v>48</v>
      </c>
      <c r="C19" s="8" t="s">
        <v>31</v>
      </c>
      <c r="D19" s="15">
        <f>D21+D22+D23+D24+D25</f>
        <v>17462.989999999998</v>
      </c>
      <c r="E19" s="15">
        <f>E21+E22+E23+E24+E25</f>
        <v>20455.549999999996</v>
      </c>
      <c r="F19" s="15">
        <f>F23+F22</f>
        <v>19832.240000000002</v>
      </c>
      <c r="G19" s="15">
        <f t="shared" ref="G19:H19" si="14">G21+G22+G23+G24+G25</f>
        <v>26980.82</v>
      </c>
      <c r="H19" s="15">
        <f t="shared" si="14"/>
        <v>31509.870000000003</v>
      </c>
      <c r="I19" s="56">
        <f>I21+I22+I23+I24</f>
        <v>24102.019999999997</v>
      </c>
      <c r="J19" s="56">
        <f>J21+J22+J23+J24</f>
        <v>24102.019999999997</v>
      </c>
      <c r="K19" s="9">
        <f>D19+E19+F19+G19+H19+I19+J19</f>
        <v>164445.50999999998</v>
      </c>
      <c r="L19" s="38">
        <f>K22+K23</f>
        <v>164445.50999999998</v>
      </c>
    </row>
    <row r="20" spans="1:17" ht="15" x14ac:dyDescent="0.2">
      <c r="A20" s="99"/>
      <c r="B20" s="99"/>
      <c r="C20" s="8" t="s">
        <v>32</v>
      </c>
      <c r="D20" s="10"/>
      <c r="E20" s="10"/>
      <c r="F20" s="10"/>
      <c r="G20" s="10"/>
      <c r="H20" s="10"/>
      <c r="I20" s="57"/>
      <c r="J20" s="57"/>
      <c r="K20" s="9"/>
      <c r="L20" s="38"/>
      <c r="M20" s="38"/>
      <c r="N20" s="38"/>
      <c r="O20" s="38"/>
      <c r="P20" s="38"/>
      <c r="Q20" s="38"/>
    </row>
    <row r="21" spans="1:17" ht="15" x14ac:dyDescent="0.2">
      <c r="A21" s="99"/>
      <c r="B21" s="99"/>
      <c r="C21" s="8" t="s">
        <v>23</v>
      </c>
      <c r="D21" s="14">
        <f>'Приложение 3'!O13</f>
        <v>0</v>
      </c>
      <c r="E21" s="14">
        <f>'Приложение 3'!P13</f>
        <v>0</v>
      </c>
      <c r="F21" s="14">
        <f>'Приложение 3'!Q13</f>
        <v>0</v>
      </c>
      <c r="G21" s="14">
        <f>'Приложение 3'!R13</f>
        <v>0</v>
      </c>
      <c r="H21" s="14">
        <f>'Приложение 3'!S13</f>
        <v>0</v>
      </c>
      <c r="I21" s="58">
        <f>'Приложение 3'!T13</f>
        <v>0</v>
      </c>
      <c r="J21" s="58">
        <v>0</v>
      </c>
      <c r="K21" s="9">
        <f>D21+E21+F21</f>
        <v>0</v>
      </c>
    </row>
    <row r="22" spans="1:17" ht="15" x14ac:dyDescent="0.2">
      <c r="A22" s="99"/>
      <c r="B22" s="99"/>
      <c r="C22" s="8" t="s">
        <v>33</v>
      </c>
      <c r="D22" s="33">
        <f>'Приложение 2.'!H21+'Приложение 2.'!H17</f>
        <v>880.5</v>
      </c>
      <c r="E22" s="33">
        <f>'Приложение 2.'!I21+'Приложение 2.'!I17</f>
        <v>999.35</v>
      </c>
      <c r="F22" s="33">
        <f>'Приложение 2.'!J21+'Приложение 2.'!J17</f>
        <v>847.9</v>
      </c>
      <c r="G22" s="33">
        <f>'Приложение 2.'!K21+'Приложение 2.'!K17+'Приложение 2.'!K23</f>
        <v>6660.1</v>
      </c>
      <c r="H22" s="33">
        <v>4600.54</v>
      </c>
      <c r="I22" s="33">
        <f>'Приложение 2.'!M21+'Приложение 2.'!M17</f>
        <v>857.1</v>
      </c>
      <c r="J22" s="33">
        <f>'Приложение 2.'!N21+'Приложение 2.'!N17</f>
        <v>857.1</v>
      </c>
      <c r="K22" s="9">
        <f>D22+E22+F22+G22+H22+I22+J22</f>
        <v>15702.59</v>
      </c>
    </row>
    <row r="23" spans="1:17" ht="15" x14ac:dyDescent="0.2">
      <c r="A23" s="99"/>
      <c r="B23" s="99"/>
      <c r="C23" s="8" t="s">
        <v>25</v>
      </c>
      <c r="D23" s="15">
        <f>'Приложение 2.'!H16+'Приложение 2.'!H18+'Приложение 2.'!H19+'Приложение 2.'!H20+'Приложение 2.'!H22</f>
        <v>16582.489999999998</v>
      </c>
      <c r="E23" s="15">
        <f>'Приложение 2.'!I16+'Приложение 2.'!I18+'Приложение 2.'!I19+'Приложение 2.'!I20+'Приложение 2.'!I22</f>
        <v>19456.199999999997</v>
      </c>
      <c r="F23" s="15">
        <f>'Приложение 2.'!J16+'Приложение 2.'!J18+'Приложение 2.'!J19+'Приложение 2.'!J20+'Приложение 2.'!J22</f>
        <v>18984.34</v>
      </c>
      <c r="G23" s="15">
        <f>'Приложение 2.'!K16+'Приложение 2.'!K18+'Приложение 2.'!K19+'Приложение 2.'!K20+'Приложение 2.'!K22+'Приложение 2.'!K24</f>
        <v>20320.72</v>
      </c>
      <c r="H23" s="15">
        <v>26909.33</v>
      </c>
      <c r="I23" s="56">
        <f>'Приложение 2.'!M16+'Приложение 2.'!M18+'Приложение 2.'!M19+'Приложение 2.'!M20+'Приложение 2.'!M22</f>
        <v>23244.92</v>
      </c>
      <c r="J23" s="56">
        <f>'Приложение 2.'!M16+'Приложение 2.'!M18+'Приложение 2.'!M19+'Приложение 2.'!M20+'Приложение 2.'!M22</f>
        <v>23244.92</v>
      </c>
      <c r="K23" s="9">
        <f>D23+E23+F23+G23+H23+I23+J23</f>
        <v>148742.91999999998</v>
      </c>
    </row>
    <row r="24" spans="1:17" ht="30" x14ac:dyDescent="0.2">
      <c r="A24" s="99"/>
      <c r="B24" s="99"/>
      <c r="C24" s="8" t="s">
        <v>26</v>
      </c>
      <c r="D24" s="14">
        <f>'Приложение 3'!O16</f>
        <v>0</v>
      </c>
      <c r="E24" s="14">
        <f>'Приложение 3'!P16</f>
        <v>0</v>
      </c>
      <c r="F24" s="14">
        <f>'Приложение 3'!Q16</f>
        <v>0</v>
      </c>
      <c r="G24" s="14">
        <f>'Приложение 3'!R16</f>
        <v>0</v>
      </c>
      <c r="H24" s="14">
        <f>'Приложение 3'!S16</f>
        <v>0</v>
      </c>
      <c r="I24" s="14">
        <f>'Приложение 3'!T16</f>
        <v>0</v>
      </c>
      <c r="J24" s="14">
        <v>0</v>
      </c>
      <c r="K24" s="9">
        <f>D24+E24+F24</f>
        <v>0</v>
      </c>
    </row>
    <row r="25" spans="1:17" ht="15" x14ac:dyDescent="0.2">
      <c r="A25" s="103"/>
      <c r="B25" s="103"/>
      <c r="C25" s="13" t="s">
        <v>30</v>
      </c>
      <c r="D25" s="14">
        <f>'Приложение 3'!O17</f>
        <v>0</v>
      </c>
      <c r="E25" s="14">
        <f>'Приложение 3'!P17</f>
        <v>0</v>
      </c>
      <c r="F25" s="14">
        <f>'Приложение 3'!Q17</f>
        <v>0</v>
      </c>
      <c r="G25" s="14">
        <f>'Приложение 3'!R17</f>
        <v>0</v>
      </c>
      <c r="H25" s="14">
        <f>'Приложение 3'!S17</f>
        <v>0</v>
      </c>
      <c r="I25" s="14">
        <f>'Приложение 3'!T17</f>
        <v>0</v>
      </c>
      <c r="J25" s="14">
        <v>0</v>
      </c>
      <c r="K25" s="9">
        <f>D25+E25+F25</f>
        <v>0</v>
      </c>
    </row>
    <row r="26" spans="1:17" ht="15" x14ac:dyDescent="0.2">
      <c r="A26" s="99" t="s">
        <v>55</v>
      </c>
      <c r="B26" s="99" t="s">
        <v>37</v>
      </c>
      <c r="C26" s="8" t="s">
        <v>31</v>
      </c>
      <c r="D26" s="12">
        <f t="shared" ref="D26" si="15">D28+D29+D30+D31+D32</f>
        <v>115.46</v>
      </c>
      <c r="E26" s="12">
        <f t="shared" ref="E26:F26" si="16">E28+E29+E30+E31+E32</f>
        <v>115.46</v>
      </c>
      <c r="F26" s="12">
        <f t="shared" si="16"/>
        <v>115.46</v>
      </c>
      <c r="G26" s="12">
        <f t="shared" ref="G26:J26" si="17">G28+G29+G30+G31+G32</f>
        <v>115.46</v>
      </c>
      <c r="H26" s="12">
        <f t="shared" si="17"/>
        <v>115.46</v>
      </c>
      <c r="I26" s="12">
        <f t="shared" si="17"/>
        <v>115.46</v>
      </c>
      <c r="J26" s="12">
        <f t="shared" si="17"/>
        <v>115.46</v>
      </c>
      <c r="K26" s="9">
        <f>D26+E26+F26+G26+H26+I26+J26</f>
        <v>808.22</v>
      </c>
    </row>
    <row r="27" spans="1:17" ht="15" x14ac:dyDescent="0.2">
      <c r="A27" s="99"/>
      <c r="B27" s="99"/>
      <c r="C27" s="8" t="s">
        <v>32</v>
      </c>
      <c r="D27" s="10"/>
      <c r="E27" s="10"/>
      <c r="F27" s="10"/>
      <c r="G27" s="10"/>
      <c r="H27" s="10"/>
      <c r="I27" s="10"/>
      <c r="J27" s="10"/>
      <c r="K27" s="9"/>
    </row>
    <row r="28" spans="1:17" ht="15" x14ac:dyDescent="0.2">
      <c r="A28" s="99"/>
      <c r="B28" s="99"/>
      <c r="C28" s="8" t="s">
        <v>23</v>
      </c>
      <c r="D28" s="9">
        <f>'Приложение 3'!O20</f>
        <v>0</v>
      </c>
      <c r="E28" s="9">
        <f>'Приложение 3'!P20</f>
        <v>0</v>
      </c>
      <c r="F28" s="9">
        <f>'Приложение 3'!Q20</f>
        <v>0</v>
      </c>
      <c r="G28" s="9">
        <f>'Приложение 3'!R20</f>
        <v>0</v>
      </c>
      <c r="H28" s="9">
        <f>'Приложение 3'!S20</f>
        <v>0</v>
      </c>
      <c r="I28" s="9">
        <f>'Приложение 3'!T20</f>
        <v>0</v>
      </c>
      <c r="J28" s="9">
        <f t="shared" ref="J28:J29" si="18">J27+M27+N27</f>
        <v>0</v>
      </c>
      <c r="K28" s="9">
        <f>D28+E28+F28</f>
        <v>0</v>
      </c>
    </row>
    <row r="29" spans="1:17" ht="15" x14ac:dyDescent="0.2">
      <c r="A29" s="99"/>
      <c r="B29" s="99"/>
      <c r="C29" s="8" t="s">
        <v>33</v>
      </c>
      <c r="D29" s="9">
        <f>'Приложение 3'!O21</f>
        <v>0</v>
      </c>
      <c r="E29" s="9">
        <f>'Приложение 3'!P21</f>
        <v>0</v>
      </c>
      <c r="F29" s="9">
        <f>'Приложение 3'!Q21</f>
        <v>0</v>
      </c>
      <c r="G29" s="9">
        <f>'Приложение 3'!R21</f>
        <v>0</v>
      </c>
      <c r="H29" s="9">
        <f>'Приложение 3'!S21</f>
        <v>0</v>
      </c>
      <c r="I29" s="9">
        <f>'Приложение 3'!T21</f>
        <v>0</v>
      </c>
      <c r="J29" s="9">
        <f t="shared" si="18"/>
        <v>0</v>
      </c>
      <c r="K29" s="9">
        <f>D29+E29+F29</f>
        <v>0</v>
      </c>
    </row>
    <row r="30" spans="1:17" ht="15" x14ac:dyDescent="0.2">
      <c r="A30" s="99"/>
      <c r="B30" s="99"/>
      <c r="C30" s="8" t="s">
        <v>25</v>
      </c>
      <c r="D30" s="15">
        <f>'Приложение 2.'!H25</f>
        <v>115.46</v>
      </c>
      <c r="E30" s="15">
        <f>'Приложение 2.'!I25</f>
        <v>115.46</v>
      </c>
      <c r="F30" s="15">
        <f>'Приложение 2.'!J25</f>
        <v>115.46</v>
      </c>
      <c r="G30" s="15">
        <f>'Приложение 2.'!K25</f>
        <v>115.46</v>
      </c>
      <c r="H30" s="15">
        <f>'Приложение 2.'!L25</f>
        <v>115.46</v>
      </c>
      <c r="I30" s="15">
        <f>'Приложение 2.'!M25</f>
        <v>115.46</v>
      </c>
      <c r="J30" s="15">
        <f>'Приложение 2.'!N25</f>
        <v>115.46</v>
      </c>
      <c r="K30" s="9">
        <f>D30+E30+F30+G30+H30+I30+J30</f>
        <v>808.22</v>
      </c>
    </row>
    <row r="31" spans="1:17" ht="30" x14ac:dyDescent="0.2">
      <c r="A31" s="99"/>
      <c r="B31" s="99"/>
      <c r="C31" s="8" t="s">
        <v>26</v>
      </c>
      <c r="D31" s="9">
        <f>'Приложение 3'!O23</f>
        <v>0</v>
      </c>
      <c r="E31" s="9">
        <f>'Приложение 3'!P23</f>
        <v>0</v>
      </c>
      <c r="F31" s="9">
        <f>'Приложение 3'!Q23</f>
        <v>0</v>
      </c>
      <c r="G31" s="9">
        <f>'Приложение 3'!R23</f>
        <v>0</v>
      </c>
      <c r="H31" s="9">
        <f>'Приложение 3'!S23</f>
        <v>0</v>
      </c>
      <c r="I31" s="9">
        <f>'Приложение 3'!T23</f>
        <v>0</v>
      </c>
      <c r="J31" s="9">
        <f>'Приложение 3'!U23</f>
        <v>0</v>
      </c>
      <c r="K31" s="9">
        <f>D31+E31+F31</f>
        <v>0</v>
      </c>
    </row>
    <row r="32" spans="1:17" ht="15" x14ac:dyDescent="0.2">
      <c r="A32" s="99"/>
      <c r="B32" s="99"/>
      <c r="C32" s="8" t="s">
        <v>30</v>
      </c>
      <c r="D32" s="9">
        <f>'Приложение 3'!O24</f>
        <v>0</v>
      </c>
      <c r="E32" s="9">
        <f>'Приложение 3'!P24</f>
        <v>0</v>
      </c>
      <c r="F32" s="9">
        <f>'Приложение 3'!Q24</f>
        <v>0</v>
      </c>
      <c r="G32" s="9">
        <f>'Приложение 3'!R24</f>
        <v>0</v>
      </c>
      <c r="H32" s="9">
        <f>'Приложение 3'!S24</f>
        <v>0</v>
      </c>
      <c r="I32" s="9">
        <f>'Приложение 3'!T24</f>
        <v>0</v>
      </c>
      <c r="J32" s="9">
        <f>'Приложение 3'!U24</f>
        <v>0</v>
      </c>
      <c r="K32" s="9">
        <f>D32+E32+F32</f>
        <v>0</v>
      </c>
    </row>
    <row r="33" spans="1:11" ht="15" customHeight="1" x14ac:dyDescent="0.2">
      <c r="A33" s="99" t="s">
        <v>52</v>
      </c>
      <c r="B33" s="99" t="s">
        <v>74</v>
      </c>
      <c r="C33" s="21" t="s">
        <v>31</v>
      </c>
      <c r="D33" s="12">
        <f>D35+D36+D37+D38+D39</f>
        <v>80.459999999999994</v>
      </c>
      <c r="E33" s="12">
        <f t="shared" ref="E33:F33" si="19">E35+E36+E37+E38+E39</f>
        <v>80.459999999999994</v>
      </c>
      <c r="F33" s="12">
        <f t="shared" si="19"/>
        <v>80.459999999999994</v>
      </c>
      <c r="G33" s="12">
        <f t="shared" ref="G33" si="20">G35+G36+G37+G38+G39</f>
        <v>80.459999999999994</v>
      </c>
      <c r="H33" s="12">
        <f>H35+H36+H37+H38+H39</f>
        <v>80.459999999999994</v>
      </c>
      <c r="I33" s="12">
        <f>I35+I36+I37+I38+I39</f>
        <v>80.459999999999994</v>
      </c>
      <c r="J33" s="12">
        <f>J35+J36+J37+J38+J39</f>
        <v>80.459999999999994</v>
      </c>
      <c r="K33" s="9">
        <f>'Приложение 2.'!O29</f>
        <v>563.21999999999991</v>
      </c>
    </row>
    <row r="34" spans="1:11" ht="15" x14ac:dyDescent="0.2">
      <c r="A34" s="99"/>
      <c r="B34" s="99"/>
      <c r="C34" s="21" t="s">
        <v>32</v>
      </c>
      <c r="D34" s="10"/>
      <c r="E34" s="10"/>
      <c r="F34" s="10"/>
      <c r="G34" s="10"/>
      <c r="H34" s="10"/>
      <c r="I34" s="10"/>
      <c r="J34" s="10"/>
      <c r="K34" s="9"/>
    </row>
    <row r="35" spans="1:11" ht="15" x14ac:dyDescent="0.2">
      <c r="A35" s="99"/>
      <c r="B35" s="99"/>
      <c r="C35" s="21" t="s">
        <v>23</v>
      </c>
      <c r="D35" s="9">
        <f>'Приложение 3'!O27</f>
        <v>0</v>
      </c>
      <c r="E35" s="9">
        <f>'Приложение 3'!P27</f>
        <v>0</v>
      </c>
      <c r="F35" s="9">
        <f>'Приложение 3'!Q27</f>
        <v>0</v>
      </c>
      <c r="G35" s="9">
        <f>'Приложение 3'!R27</f>
        <v>0</v>
      </c>
      <c r="H35" s="9">
        <f>'Приложение 3'!S27</f>
        <v>0</v>
      </c>
      <c r="I35" s="9">
        <f>'Приложение 3'!T27</f>
        <v>0</v>
      </c>
      <c r="J35" s="9">
        <f t="shared" ref="J35:J36" si="21">J34+M34+N34</f>
        <v>0</v>
      </c>
      <c r="K35" s="9">
        <f>D35+E35+F35</f>
        <v>0</v>
      </c>
    </row>
    <row r="36" spans="1:11" ht="15" x14ac:dyDescent="0.2">
      <c r="A36" s="99"/>
      <c r="B36" s="99"/>
      <c r="C36" s="21" t="s">
        <v>33</v>
      </c>
      <c r="D36" s="9">
        <f>'Приложение 3'!O28</f>
        <v>0</v>
      </c>
      <c r="E36" s="9">
        <f>'Приложение 3'!P28</f>
        <v>0</v>
      </c>
      <c r="F36" s="9">
        <f>'Приложение 3'!Q28</f>
        <v>0</v>
      </c>
      <c r="G36" s="9">
        <f>'Приложение 3'!R28</f>
        <v>0</v>
      </c>
      <c r="H36" s="9">
        <f>'Приложение 3'!S28</f>
        <v>0</v>
      </c>
      <c r="I36" s="9">
        <f>'Приложение 3'!T28</f>
        <v>0</v>
      </c>
      <c r="J36" s="9">
        <f t="shared" si="21"/>
        <v>0</v>
      </c>
      <c r="K36" s="9">
        <f>D36+E36+F36</f>
        <v>0</v>
      </c>
    </row>
    <row r="37" spans="1:11" ht="15" x14ac:dyDescent="0.2">
      <c r="A37" s="99"/>
      <c r="B37" s="99"/>
      <c r="C37" s="21" t="s">
        <v>25</v>
      </c>
      <c r="D37" s="15">
        <f>'Приложение 2.'!H29</f>
        <v>80.459999999999994</v>
      </c>
      <c r="E37" s="15">
        <f>'Приложение 2.'!I29</f>
        <v>80.459999999999994</v>
      </c>
      <c r="F37" s="15">
        <f>'Приложение 2.'!J29</f>
        <v>80.459999999999994</v>
      </c>
      <c r="G37" s="15">
        <f>'Приложение 2.'!K29</f>
        <v>80.459999999999994</v>
      </c>
      <c r="H37" s="15">
        <f>'Приложение 2.'!L29</f>
        <v>80.459999999999994</v>
      </c>
      <c r="I37" s="15">
        <f>'Приложение 2.'!M29</f>
        <v>80.459999999999994</v>
      </c>
      <c r="J37" s="15">
        <f>'Приложение 2.'!N29</f>
        <v>80.459999999999994</v>
      </c>
      <c r="K37" s="9">
        <f>D37+E37+F37+G37+H37+I37+J37</f>
        <v>563.21999999999991</v>
      </c>
    </row>
    <row r="38" spans="1:11" ht="30" x14ac:dyDescent="0.2">
      <c r="A38" s="99"/>
      <c r="B38" s="99"/>
      <c r="C38" s="21" t="s">
        <v>26</v>
      </c>
      <c r="D38" s="9">
        <f>'Приложение 3'!O30</f>
        <v>0</v>
      </c>
      <c r="E38" s="9">
        <f>'Приложение 3'!P30</f>
        <v>0</v>
      </c>
      <c r="F38" s="9">
        <f>'Приложение 3'!Q30</f>
        <v>0</v>
      </c>
      <c r="G38" s="9">
        <f>'Приложение 3'!R30</f>
        <v>0</v>
      </c>
      <c r="H38" s="9">
        <f>'Приложение 3'!S30</f>
        <v>0</v>
      </c>
      <c r="I38" s="9">
        <f>'Приложение 3'!T30</f>
        <v>0</v>
      </c>
      <c r="J38" s="9">
        <f>'Приложение 3'!U30</f>
        <v>0</v>
      </c>
      <c r="K38" s="9">
        <f>D38+E38+F38</f>
        <v>0</v>
      </c>
    </row>
    <row r="39" spans="1:11" ht="15" x14ac:dyDescent="0.2">
      <c r="A39" s="99"/>
      <c r="B39" s="99"/>
      <c r="C39" s="21" t="s">
        <v>30</v>
      </c>
      <c r="D39" s="9">
        <f>'Приложение 3'!O31</f>
        <v>0</v>
      </c>
      <c r="E39" s="9">
        <f>'Приложение 3'!P31</f>
        <v>0</v>
      </c>
      <c r="F39" s="9">
        <f>'Приложение 3'!Q31</f>
        <v>0</v>
      </c>
      <c r="G39" s="9">
        <f>'Приложение 3'!R31</f>
        <v>0</v>
      </c>
      <c r="H39" s="9">
        <f>'Приложение 3'!S31</f>
        <v>0</v>
      </c>
      <c r="I39" s="9">
        <f>'Приложение 3'!T31</f>
        <v>0</v>
      </c>
      <c r="J39" s="9">
        <f>'Приложение 3'!U31</f>
        <v>0</v>
      </c>
      <c r="K39" s="9">
        <f>D39+E39+F39</f>
        <v>0</v>
      </c>
    </row>
    <row r="40" spans="1:11" ht="15" x14ac:dyDescent="0.2">
      <c r="A40" s="99" t="s">
        <v>53</v>
      </c>
      <c r="B40" s="99" t="s">
        <v>60</v>
      </c>
      <c r="C40" s="30" t="s">
        <v>31</v>
      </c>
      <c r="D40" s="9">
        <f>'Приложение 3'!O32</f>
        <v>0</v>
      </c>
      <c r="E40" s="9">
        <f>'Приложение 3'!P32</f>
        <v>0</v>
      </c>
      <c r="F40" s="9">
        <f>'Приложение 2.'!J32</f>
        <v>0</v>
      </c>
      <c r="G40" s="9">
        <f>'Приложение 3'!R32</f>
        <v>0</v>
      </c>
      <c r="H40" s="9">
        <f>'Приложение 3'!S32</f>
        <v>0</v>
      </c>
      <c r="I40" s="9">
        <f>'Приложение 3'!T32</f>
        <v>0</v>
      </c>
      <c r="J40" s="9">
        <f>'Приложение 3'!U32</f>
        <v>0</v>
      </c>
      <c r="K40" s="9">
        <f>D40+E40+F40</f>
        <v>0</v>
      </c>
    </row>
    <row r="41" spans="1:11" ht="15" x14ac:dyDescent="0.2">
      <c r="A41" s="99"/>
      <c r="B41" s="99"/>
      <c r="C41" s="30" t="s">
        <v>32</v>
      </c>
      <c r="D41" s="9"/>
      <c r="E41" s="9"/>
      <c r="F41" s="9"/>
      <c r="G41" s="9"/>
      <c r="H41" s="9"/>
      <c r="I41" s="9"/>
      <c r="J41" s="9">
        <f>'Приложение 3'!U33</f>
        <v>0</v>
      </c>
      <c r="K41" s="9"/>
    </row>
    <row r="42" spans="1:11" ht="15" x14ac:dyDescent="0.2">
      <c r="A42" s="99"/>
      <c r="B42" s="99"/>
      <c r="C42" s="30" t="s">
        <v>23</v>
      </c>
      <c r="D42" s="9">
        <f>'Приложение 3'!O34</f>
        <v>0</v>
      </c>
      <c r="E42" s="9">
        <f>'Приложение 3'!P34</f>
        <v>0</v>
      </c>
      <c r="F42" s="9">
        <f>'Приложение 3'!Q34</f>
        <v>0</v>
      </c>
      <c r="G42" s="9">
        <f>'Приложение 3'!R34</f>
        <v>0</v>
      </c>
      <c r="H42" s="9">
        <f>'Приложение 3'!S34</f>
        <v>0</v>
      </c>
      <c r="I42" s="9">
        <f>'Приложение 3'!T34</f>
        <v>0</v>
      </c>
      <c r="J42" s="9">
        <f>'Приложение 3'!U34</f>
        <v>0</v>
      </c>
      <c r="K42" s="9">
        <f>D42+E42+F42</f>
        <v>0</v>
      </c>
    </row>
    <row r="43" spans="1:11" ht="15" x14ac:dyDescent="0.2">
      <c r="A43" s="99"/>
      <c r="B43" s="99"/>
      <c r="C43" s="30" t="s">
        <v>33</v>
      </c>
      <c r="D43" s="9">
        <f>'Приложение 3'!O35</f>
        <v>0</v>
      </c>
      <c r="E43" s="9">
        <f>'Приложение 3'!P35</f>
        <v>0</v>
      </c>
      <c r="F43" s="9">
        <f>'Приложение 3'!Q35</f>
        <v>0</v>
      </c>
      <c r="G43" s="9">
        <f>'Приложение 3'!R35</f>
        <v>0</v>
      </c>
      <c r="H43" s="9">
        <f>'Приложение 3'!S35</f>
        <v>0</v>
      </c>
      <c r="I43" s="9">
        <f>'Приложение 3'!T35</f>
        <v>0</v>
      </c>
      <c r="J43" s="9">
        <f>'Приложение 3'!U35</f>
        <v>0</v>
      </c>
      <c r="K43" s="9">
        <f>D43+E43+F43</f>
        <v>0</v>
      </c>
    </row>
    <row r="44" spans="1:11" ht="15" x14ac:dyDescent="0.2">
      <c r="A44" s="99"/>
      <c r="B44" s="99"/>
      <c r="C44" s="30" t="s">
        <v>25</v>
      </c>
      <c r="D44" s="9">
        <f>'Приложение 3'!O36</f>
        <v>0</v>
      </c>
      <c r="E44" s="9">
        <f>'Приложение 3'!P36</f>
        <v>0</v>
      </c>
      <c r="F44" s="9">
        <v>0</v>
      </c>
      <c r="G44" s="9">
        <f>'Приложение 3'!R36</f>
        <v>0</v>
      </c>
      <c r="H44" s="9">
        <f>'Приложение 3'!S36</f>
        <v>0</v>
      </c>
      <c r="I44" s="9">
        <f>'Приложение 3'!T36</f>
        <v>0</v>
      </c>
      <c r="J44" s="9">
        <f>'Приложение 3'!U36</f>
        <v>0</v>
      </c>
      <c r="K44" s="9">
        <f>D44+E44+F44</f>
        <v>0</v>
      </c>
    </row>
    <row r="45" spans="1:11" ht="30" x14ac:dyDescent="0.2">
      <c r="A45" s="99"/>
      <c r="B45" s="99"/>
      <c r="C45" s="30" t="s">
        <v>26</v>
      </c>
      <c r="D45" s="9">
        <f>'Приложение 3'!O37</f>
        <v>0</v>
      </c>
      <c r="E45" s="9">
        <f>'Приложение 3'!P37</f>
        <v>0</v>
      </c>
      <c r="F45" s="9">
        <f>'Приложение 3'!Q37</f>
        <v>0</v>
      </c>
      <c r="G45" s="9">
        <f>'Приложение 3'!R37</f>
        <v>0</v>
      </c>
      <c r="H45" s="9">
        <f>'Приложение 3'!S37</f>
        <v>0</v>
      </c>
      <c r="I45" s="9">
        <f>'Приложение 3'!T37</f>
        <v>0</v>
      </c>
      <c r="J45" s="9">
        <f>'Приложение 3'!U37</f>
        <v>0</v>
      </c>
      <c r="K45" s="9">
        <f>D45+E45+F45</f>
        <v>0</v>
      </c>
    </row>
    <row r="46" spans="1:11" ht="15" x14ac:dyDescent="0.2">
      <c r="A46" s="99"/>
      <c r="B46" s="99"/>
      <c r="C46" s="30" t="s">
        <v>30</v>
      </c>
      <c r="D46" s="9">
        <f>'Приложение 3'!O38</f>
        <v>0</v>
      </c>
      <c r="E46" s="9">
        <f>'Приложение 3'!P38</f>
        <v>0</v>
      </c>
      <c r="F46" s="9">
        <f>'Приложение 3'!Q38</f>
        <v>0</v>
      </c>
      <c r="G46" s="9">
        <f>'Приложение 3'!R38</f>
        <v>0</v>
      </c>
      <c r="H46" s="9">
        <f>'Приложение 3'!S38</f>
        <v>0</v>
      </c>
      <c r="I46" s="9">
        <f>'Приложение 3'!T38</f>
        <v>0</v>
      </c>
      <c r="J46" s="9">
        <f>'Приложение 3'!U38</f>
        <v>0</v>
      </c>
      <c r="K46" s="9">
        <f>D46+E46+F46</f>
        <v>0</v>
      </c>
    </row>
    <row r="47" spans="1:11" ht="15" x14ac:dyDescent="0.2">
      <c r="A47" s="99" t="s">
        <v>57</v>
      </c>
      <c r="B47" s="103" t="s">
        <v>58</v>
      </c>
      <c r="C47" s="52" t="s">
        <v>21</v>
      </c>
      <c r="D47" s="33">
        <f>D49+D50+D51+D52+D53</f>
        <v>0</v>
      </c>
      <c r="E47" s="33">
        <f t="shared" ref="E47:I47" si="22">E49+E50+E51+E52+E53</f>
        <v>0</v>
      </c>
      <c r="F47" s="33">
        <f t="shared" si="22"/>
        <v>471.03</v>
      </c>
      <c r="G47" s="33">
        <f t="shared" si="22"/>
        <v>471.03</v>
      </c>
      <c r="H47" s="33">
        <f t="shared" si="22"/>
        <v>471.03</v>
      </c>
      <c r="I47" s="33">
        <f t="shared" si="22"/>
        <v>471.03</v>
      </c>
      <c r="J47" s="33">
        <v>471.03</v>
      </c>
      <c r="K47" s="33">
        <f>F47+G47+H47+I47+J47</f>
        <v>2355.1499999999996</v>
      </c>
    </row>
    <row r="48" spans="1:11" ht="15" x14ac:dyDescent="0.2">
      <c r="A48" s="99"/>
      <c r="B48" s="104"/>
      <c r="C48" s="52" t="s">
        <v>22</v>
      </c>
      <c r="D48" s="10"/>
      <c r="E48" s="10"/>
      <c r="F48" s="10"/>
      <c r="G48" s="10"/>
      <c r="H48" s="10"/>
      <c r="I48" s="10"/>
      <c r="J48" s="10"/>
      <c r="K48" s="9"/>
    </row>
    <row r="49" spans="1:11" ht="15" x14ac:dyDescent="0.2">
      <c r="A49" s="99"/>
      <c r="B49" s="104"/>
      <c r="C49" s="52" t="s">
        <v>23</v>
      </c>
      <c r="D49" s="11">
        <f t="shared" ref="D49:K49" si="23">D63+D70+D77</f>
        <v>0</v>
      </c>
      <c r="E49" s="11">
        <f t="shared" si="23"/>
        <v>0</v>
      </c>
      <c r="F49" s="11">
        <f t="shared" si="23"/>
        <v>0</v>
      </c>
      <c r="G49" s="11">
        <f t="shared" si="23"/>
        <v>0</v>
      </c>
      <c r="H49" s="11">
        <f t="shared" si="23"/>
        <v>0</v>
      </c>
      <c r="I49" s="11">
        <f t="shared" si="23"/>
        <v>0</v>
      </c>
      <c r="J49" s="9">
        <f t="shared" ref="J49:J50" si="24">J48+M48+N48</f>
        <v>0</v>
      </c>
      <c r="K49" s="11">
        <f t="shared" si="23"/>
        <v>0</v>
      </c>
    </row>
    <row r="50" spans="1:11" ht="15" x14ac:dyDescent="0.2">
      <c r="A50" s="99"/>
      <c r="B50" s="104"/>
      <c r="C50" s="52" t="s">
        <v>24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9">
        <f t="shared" si="24"/>
        <v>0</v>
      </c>
      <c r="K50" s="11">
        <v>0</v>
      </c>
    </row>
    <row r="51" spans="1:11" ht="15" x14ac:dyDescent="0.2">
      <c r="A51" s="99"/>
      <c r="B51" s="104"/>
      <c r="C51" s="52" t="s">
        <v>25</v>
      </c>
      <c r="D51" s="33">
        <f>'Приложение 2.'!H49</f>
        <v>0</v>
      </c>
      <c r="E51" s="33">
        <f>'Приложение 2.'!I49</f>
        <v>0</v>
      </c>
      <c r="F51" s="33">
        <v>471.03</v>
      </c>
      <c r="G51" s="33">
        <v>471.03</v>
      </c>
      <c r="H51" s="33">
        <v>471.03</v>
      </c>
      <c r="I51" s="33">
        <v>471.03</v>
      </c>
      <c r="J51" s="33">
        <v>471.03</v>
      </c>
      <c r="K51" s="33">
        <f>F51+G51+H51+I51+J51</f>
        <v>2355.1499999999996</v>
      </c>
    </row>
    <row r="52" spans="1:11" ht="30" x14ac:dyDescent="0.2">
      <c r="A52" s="99"/>
      <c r="B52" s="104"/>
      <c r="C52" s="52" t="s">
        <v>26</v>
      </c>
      <c r="D52" s="11">
        <f t="shared" ref="D52:K52" si="25">D66+D73+D80</f>
        <v>0</v>
      </c>
      <c r="E52" s="11">
        <f t="shared" si="25"/>
        <v>0</v>
      </c>
      <c r="F52" s="11">
        <f t="shared" si="25"/>
        <v>0</v>
      </c>
      <c r="G52" s="11">
        <f t="shared" si="25"/>
        <v>0</v>
      </c>
      <c r="H52" s="11">
        <f t="shared" si="25"/>
        <v>0</v>
      </c>
      <c r="I52" s="11">
        <f t="shared" si="25"/>
        <v>0</v>
      </c>
      <c r="J52" s="9">
        <v>0</v>
      </c>
      <c r="K52" s="11">
        <f t="shared" si="25"/>
        <v>0</v>
      </c>
    </row>
    <row r="53" spans="1:11" ht="15" x14ac:dyDescent="0.2">
      <c r="A53" s="99"/>
      <c r="B53" s="105"/>
      <c r="C53" s="52" t="s">
        <v>27</v>
      </c>
      <c r="D53" s="11">
        <f t="shared" ref="D53:K53" si="26">D67+D74+D81</f>
        <v>0</v>
      </c>
      <c r="E53" s="11">
        <f t="shared" si="26"/>
        <v>0</v>
      </c>
      <c r="F53" s="11">
        <f t="shared" si="26"/>
        <v>0</v>
      </c>
      <c r="G53" s="11">
        <f t="shared" si="26"/>
        <v>0</v>
      </c>
      <c r="H53" s="11">
        <f t="shared" si="26"/>
        <v>0</v>
      </c>
      <c r="I53" s="11">
        <f t="shared" si="26"/>
        <v>0</v>
      </c>
      <c r="J53" s="9">
        <f t="shared" ref="J53" si="27">J52+M52+N52</f>
        <v>0</v>
      </c>
      <c r="K53" s="11">
        <f t="shared" si="26"/>
        <v>0</v>
      </c>
    </row>
  </sheetData>
  <mergeCells count="20">
    <mergeCell ref="D1:K1"/>
    <mergeCell ref="A26:A32"/>
    <mergeCell ref="B26:B32"/>
    <mergeCell ref="A5:A11"/>
    <mergeCell ref="B5:B11"/>
    <mergeCell ref="A12:A18"/>
    <mergeCell ref="B12:B18"/>
    <mergeCell ref="A19:A25"/>
    <mergeCell ref="B19:B25"/>
    <mergeCell ref="A3:A4"/>
    <mergeCell ref="B3:B4"/>
    <mergeCell ref="C3:C4"/>
    <mergeCell ref="D3:K3"/>
    <mergeCell ref="B33:B39"/>
    <mergeCell ref="A2:K2"/>
    <mergeCell ref="A40:A46"/>
    <mergeCell ref="B40:B46"/>
    <mergeCell ref="A47:A53"/>
    <mergeCell ref="B47:B53"/>
    <mergeCell ref="A33:A39"/>
  </mergeCells>
  <pageMargins left="0.78740157480314965" right="0.39370078740157483" top="0.59055118110236227" bottom="0.59055118110236227" header="0.31496062992125984" footer="0.31496062992125984"/>
  <pageSetup paperSize="9" scale="53" orientation="landscape" r:id="rId1"/>
  <colBreaks count="1" manualBreakCount="1">
    <brk id="11" max="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2.</vt:lpstr>
      <vt:lpstr>Приложение 3</vt:lpstr>
      <vt:lpstr>Лист3</vt:lpstr>
      <vt:lpstr>'Приложение 2.'!Область_печати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2023-09-11T07:37:29Z</dcterms:modified>
</cp:coreProperties>
</file>