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6440" activeTab="1"/>
  </bookViews>
  <sheets>
    <sheet name="Приложение 2." sheetId="1" r:id="rId1"/>
    <sheet name="Приложение 3" sheetId="2" r:id="rId2"/>
    <sheet name="Лист3" sheetId="3" r:id="rId3"/>
  </sheets>
  <definedNames>
    <definedName name="_xlnm.Print_Area" localSheetId="0">'Приложение 2.'!$A$1:$Q$38</definedName>
    <definedName name="_xlnm.Print_Area" localSheetId="1">'Приложение 3'!$A$1:$N$55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2" i="2" l="1"/>
  <c r="AC21" i="1" l="1"/>
  <c r="AE21" i="1" s="1"/>
  <c r="AD21" i="1"/>
  <c r="J8" i="2" l="1"/>
  <c r="J19" i="2"/>
  <c r="M19" i="2" s="1"/>
  <c r="J23" i="2"/>
  <c r="M23" i="2" s="1"/>
  <c r="M8" i="2"/>
  <c r="L7" i="2"/>
  <c r="L23" i="2"/>
  <c r="L9" i="2" s="1"/>
  <c r="L22" i="2"/>
  <c r="L8" i="2"/>
  <c r="K19" i="2"/>
  <c r="M26" i="2"/>
  <c r="L26" i="2"/>
  <c r="M30" i="2"/>
  <c r="L30" i="2"/>
  <c r="L33" i="2"/>
  <c r="M37" i="2"/>
  <c r="L37" i="2"/>
  <c r="M51" i="2"/>
  <c r="M47" i="2"/>
  <c r="L47" i="2"/>
  <c r="L15" i="2"/>
  <c r="L18" i="2"/>
  <c r="L16" i="2"/>
  <c r="L12" i="2" s="1"/>
  <c r="L14" i="2"/>
  <c r="L5" i="2" l="1"/>
  <c r="L19" i="2"/>
  <c r="P14" i="1"/>
  <c r="P7" i="1" s="1"/>
  <c r="P5" i="1" s="1"/>
  <c r="Q20" i="1"/>
  <c r="Q19" i="1"/>
  <c r="Q22" i="1"/>
  <c r="Q21" i="1"/>
  <c r="Q16" i="1"/>
  <c r="Q18" i="1"/>
  <c r="Q17" i="1"/>
  <c r="Q11" i="1" l="1"/>
  <c r="P9" i="1"/>
  <c r="AF11" i="1"/>
  <c r="Q12" i="1"/>
  <c r="Q8" i="1"/>
  <c r="Q25" i="1"/>
  <c r="P25" i="1"/>
  <c r="Q27" i="1"/>
  <c r="Q28" i="1"/>
  <c r="P29" i="1"/>
  <c r="Q29" i="1" s="1"/>
  <c r="Q31" i="1"/>
  <c r="Q38" i="1"/>
  <c r="Q37" i="1"/>
  <c r="P35" i="1"/>
  <c r="Q35" i="1" s="1"/>
  <c r="P8" i="1"/>
  <c r="AC22" i="1" l="1"/>
  <c r="AC12" i="1" l="1"/>
  <c r="L9" i="1" l="1"/>
  <c r="M9" i="1" l="1"/>
  <c r="H23" i="2" l="1"/>
  <c r="AC23" i="1" l="1"/>
  <c r="K47" i="2" l="1"/>
  <c r="K7" i="2"/>
  <c r="K23" i="2"/>
  <c r="I23" i="2"/>
  <c r="K22" i="2"/>
  <c r="J22" i="2"/>
  <c r="K8" i="2"/>
  <c r="K49" i="2"/>
  <c r="K50" i="2" s="1"/>
  <c r="K53" i="2"/>
  <c r="K38" i="2"/>
  <c r="K39" i="2"/>
  <c r="K40" i="2"/>
  <c r="K42" i="2"/>
  <c r="K43" i="2"/>
  <c r="K44" i="2"/>
  <c r="K45" i="2"/>
  <c r="K46" i="2"/>
  <c r="K35" i="2"/>
  <c r="K36" i="2" s="1"/>
  <c r="K31" i="2"/>
  <c r="K32" i="2"/>
  <c r="K28" i="2"/>
  <c r="K29" i="2" s="1"/>
  <c r="K18" i="2"/>
  <c r="K14" i="2"/>
  <c r="K15" i="2" s="1"/>
  <c r="K11" i="2"/>
  <c r="O32" i="1" l="1"/>
  <c r="O9" i="1"/>
  <c r="K16" i="2" s="1"/>
  <c r="K12" i="2" s="1"/>
  <c r="O14" i="1"/>
  <c r="O7" i="1" s="1"/>
  <c r="O5" i="1" s="1"/>
  <c r="O25" i="1"/>
  <c r="K30" i="2" s="1"/>
  <c r="K26" i="2" s="1"/>
  <c r="O29" i="1"/>
  <c r="K37" i="2" s="1"/>
  <c r="K33" i="2" s="1"/>
  <c r="K9" i="2" s="1"/>
  <c r="K5" i="2" s="1"/>
  <c r="O35" i="1"/>
  <c r="O8" i="1"/>
  <c r="AA23" i="1" l="1"/>
  <c r="AB21" i="1"/>
  <c r="AA21" i="1"/>
  <c r="AA12" i="1"/>
  <c r="W23" i="1" l="1"/>
  <c r="L14" i="1"/>
  <c r="Y12" i="1"/>
  <c r="Z12" i="1" s="1"/>
  <c r="W12" i="1"/>
  <c r="X12" i="1" s="1"/>
  <c r="W21" i="1"/>
  <c r="K14" i="1" l="1"/>
  <c r="X14" i="1" l="1"/>
  <c r="S12" i="1" l="1"/>
  <c r="R35" i="1" l="1"/>
  <c r="S25" i="1"/>
  <c r="R28" i="1"/>
  <c r="S27" i="1"/>
  <c r="T24" i="1"/>
  <c r="T23" i="1"/>
  <c r="T22" i="1"/>
  <c r="T21" i="1"/>
  <c r="R20" i="1"/>
  <c r="R19" i="1"/>
  <c r="T19" i="1" s="1"/>
  <c r="R18" i="1"/>
  <c r="R17" i="1"/>
  <c r="R16" i="1"/>
  <c r="U13" i="1"/>
  <c r="U12" i="1"/>
  <c r="S11" i="1"/>
  <c r="T11" i="1" l="1"/>
  <c r="J32" i="2"/>
  <c r="J31" i="2"/>
  <c r="J46" i="2"/>
  <c r="J45" i="2"/>
  <c r="J44" i="2"/>
  <c r="J43" i="2"/>
  <c r="J42" i="2"/>
  <c r="J40" i="2"/>
  <c r="J39" i="2"/>
  <c r="J38" i="2"/>
  <c r="J53" i="2"/>
  <c r="J49" i="2"/>
  <c r="J50" i="2" s="1"/>
  <c r="J35" i="2"/>
  <c r="J36" i="2" s="1"/>
  <c r="J28" i="2"/>
  <c r="J7" i="2"/>
  <c r="I7" i="2"/>
  <c r="J14" i="2"/>
  <c r="J15" i="2" s="1"/>
  <c r="S14" i="1"/>
  <c r="S15" i="1" s="1"/>
  <c r="S19" i="1"/>
  <c r="T14" i="1" l="1"/>
  <c r="J29" i="2"/>
  <c r="S13" i="1"/>
  <c r="T12" i="1" s="1"/>
  <c r="N35" i="1"/>
  <c r="N29" i="1"/>
  <c r="J37" i="2" s="1"/>
  <c r="J33" i="2" s="1"/>
  <c r="N25" i="1"/>
  <c r="J30" i="2" s="1"/>
  <c r="N14" i="1"/>
  <c r="N9" i="1"/>
  <c r="N8" i="1"/>
  <c r="J16" i="2" l="1"/>
  <c r="M16" i="2" s="1"/>
  <c r="Q9" i="1"/>
  <c r="AD9" i="1"/>
  <c r="J26" i="2"/>
  <c r="J18" i="2"/>
  <c r="N7" i="1"/>
  <c r="N5" i="1" s="1"/>
  <c r="S24" i="1"/>
  <c r="J12" i="2" l="1"/>
  <c r="M12" i="2" s="1"/>
  <c r="J9" i="2"/>
  <c r="J5" i="2" s="1"/>
  <c r="M5" i="2" s="1"/>
  <c r="J11" i="2"/>
  <c r="G22" i="2"/>
  <c r="S23" i="1" l="1"/>
  <c r="S21" i="1"/>
  <c r="G23" i="2" l="1"/>
  <c r="Q24" i="1" l="1"/>
  <c r="U24" i="1" s="1"/>
  <c r="Q23" i="1"/>
  <c r="U23" i="1" s="1"/>
  <c r="E23" i="2" l="1"/>
  <c r="F23" i="2"/>
  <c r="E22" i="2"/>
  <c r="F22" i="2"/>
  <c r="I22" i="2"/>
  <c r="D22" i="2"/>
  <c r="I8" i="2" l="1"/>
  <c r="F19" i="2"/>
  <c r="J14" i="1"/>
  <c r="I21" i="2"/>
  <c r="I14" i="2"/>
  <c r="I15" i="2" s="1"/>
  <c r="H18" i="2"/>
  <c r="I18" i="2"/>
  <c r="I17" i="2"/>
  <c r="H25" i="2"/>
  <c r="I25" i="2"/>
  <c r="I24" i="2"/>
  <c r="H29" i="2"/>
  <c r="I29" i="2"/>
  <c r="I28" i="2"/>
  <c r="H32" i="2"/>
  <c r="I32" i="2"/>
  <c r="I31" i="2"/>
  <c r="H36" i="2"/>
  <c r="I36" i="2"/>
  <c r="I35" i="2"/>
  <c r="I39" i="2"/>
  <c r="I40" i="2"/>
  <c r="I42" i="2"/>
  <c r="I43" i="2"/>
  <c r="I44" i="2"/>
  <c r="I38" i="2"/>
  <c r="I45" i="2"/>
  <c r="I46" i="2"/>
  <c r="I10" i="2" l="1"/>
  <c r="H11" i="2"/>
  <c r="I11" i="2"/>
  <c r="I19" i="2"/>
  <c r="I49" i="2"/>
  <c r="I53" i="2"/>
  <c r="I52" i="2"/>
  <c r="M8" i="1"/>
  <c r="Q13" i="1"/>
  <c r="M14" i="1"/>
  <c r="Q14" i="1" s="1"/>
  <c r="M35" i="1"/>
  <c r="M29" i="1"/>
  <c r="I37" i="2" s="1"/>
  <c r="I33" i="2" s="1"/>
  <c r="M25" i="1"/>
  <c r="I30" i="2" s="1"/>
  <c r="I26" i="2" s="1"/>
  <c r="M7" i="1" l="1"/>
  <c r="Q7" i="1" s="1"/>
  <c r="AC6" i="1" s="1"/>
  <c r="S8" i="1"/>
  <c r="R9" i="1"/>
  <c r="R14" i="1"/>
  <c r="I16" i="2"/>
  <c r="S7" i="1"/>
  <c r="I47" i="2"/>
  <c r="I12" i="2" l="1"/>
  <c r="M5" i="1"/>
  <c r="I9" i="2"/>
  <c r="M9" i="2" s="1"/>
  <c r="O5" i="2" s="1"/>
  <c r="M14" i="2"/>
  <c r="D7" i="2"/>
  <c r="M15" i="2"/>
  <c r="G15" i="2"/>
  <c r="F15" i="2"/>
  <c r="E15" i="2"/>
  <c r="D15" i="2"/>
  <c r="E14" i="2"/>
  <c r="F14" i="2"/>
  <c r="G14" i="2"/>
  <c r="H14" i="2"/>
  <c r="H15" i="2" s="1"/>
  <c r="H8" i="2" s="1"/>
  <c r="M17" i="2"/>
  <c r="H17" i="2"/>
  <c r="G17" i="2"/>
  <c r="F17" i="2"/>
  <c r="E17" i="2"/>
  <c r="D17" i="2"/>
  <c r="M18" i="2"/>
  <c r="G18" i="2"/>
  <c r="F18" i="2"/>
  <c r="E18" i="2"/>
  <c r="D18" i="2"/>
  <c r="K8" i="1"/>
  <c r="L8" i="1"/>
  <c r="J8" i="1"/>
  <c r="L35" i="1"/>
  <c r="K35" i="1"/>
  <c r="J35" i="1"/>
  <c r="I35" i="1"/>
  <c r="H35" i="1"/>
  <c r="E51" i="2"/>
  <c r="D51" i="2"/>
  <c r="M53" i="2"/>
  <c r="H53" i="2"/>
  <c r="G53" i="2"/>
  <c r="F53" i="2"/>
  <c r="E53" i="2"/>
  <c r="D53" i="2"/>
  <c r="M52" i="2"/>
  <c r="H52" i="2"/>
  <c r="G52" i="2"/>
  <c r="F52" i="2"/>
  <c r="E52" i="2"/>
  <c r="D52" i="2"/>
  <c r="M49" i="2"/>
  <c r="H49" i="2"/>
  <c r="G49" i="2"/>
  <c r="F49" i="2"/>
  <c r="E49" i="2"/>
  <c r="D49" i="2"/>
  <c r="AC9" i="1" l="1"/>
  <c r="AC5" i="1"/>
  <c r="AC14" i="1"/>
  <c r="I5" i="2"/>
  <c r="H47" i="2"/>
  <c r="E47" i="2"/>
  <c r="F47" i="2"/>
  <c r="G47" i="2"/>
  <c r="D47" i="2"/>
  <c r="I9" i="1"/>
  <c r="J9" i="1"/>
  <c r="F12" i="2" s="1"/>
  <c r="K9" i="1"/>
  <c r="H9" i="1"/>
  <c r="I25" i="1"/>
  <c r="J25" i="1"/>
  <c r="K25" i="1"/>
  <c r="L25" i="1"/>
  <c r="H25" i="1"/>
  <c r="R25" i="1" l="1"/>
  <c r="H12" i="2"/>
  <c r="F40" i="2"/>
  <c r="D23" i="2" l="1"/>
  <c r="H21" i="2"/>
  <c r="H24" i="2"/>
  <c r="H28" i="2"/>
  <c r="H31" i="2"/>
  <c r="H35" i="2"/>
  <c r="H38" i="2"/>
  <c r="H39" i="2"/>
  <c r="H40" i="2"/>
  <c r="H42" i="2"/>
  <c r="H43" i="2"/>
  <c r="H44" i="2"/>
  <c r="H45" i="2"/>
  <c r="H46" i="2"/>
  <c r="H16" i="2"/>
  <c r="H30" i="2"/>
  <c r="L29" i="1"/>
  <c r="L7" i="1" l="1"/>
  <c r="AC11" i="1"/>
  <c r="N19" i="2"/>
  <c r="S10" i="1"/>
  <c r="H37" i="2"/>
  <c r="H33" i="2" s="1"/>
  <c r="H10" i="2"/>
  <c r="H26" i="2"/>
  <c r="H19" i="2"/>
  <c r="H7" i="2"/>
  <c r="H9" i="2" l="1"/>
  <c r="L5" i="1"/>
  <c r="R7" i="1"/>
  <c r="H5" i="2" l="1"/>
  <c r="G46" i="2"/>
  <c r="F46" i="2"/>
  <c r="E46" i="2"/>
  <c r="D46" i="2"/>
  <c r="G45" i="2"/>
  <c r="F45" i="2"/>
  <c r="E45" i="2"/>
  <c r="D45" i="2"/>
  <c r="G44" i="2"/>
  <c r="E44" i="2"/>
  <c r="D44" i="2"/>
  <c r="G43" i="2"/>
  <c r="F43" i="2"/>
  <c r="E43" i="2"/>
  <c r="D43" i="2"/>
  <c r="G42" i="2"/>
  <c r="F42" i="2"/>
  <c r="E42" i="2"/>
  <c r="D42" i="2"/>
  <c r="G40" i="2"/>
  <c r="E40" i="2"/>
  <c r="D40" i="2"/>
  <c r="M45" i="2" l="1"/>
  <c r="M46" i="2"/>
  <c r="M40" i="2"/>
  <c r="M42" i="2"/>
  <c r="M43" i="2"/>
  <c r="M44" i="2"/>
  <c r="F16" i="2"/>
  <c r="I8" i="1"/>
  <c r="H8" i="1"/>
  <c r="D16" i="2"/>
  <c r="R8" i="1" l="1"/>
  <c r="D12" i="2"/>
  <c r="G39" i="2"/>
  <c r="G38" i="2"/>
  <c r="G36" i="2"/>
  <c r="G35" i="2"/>
  <c r="G32" i="2"/>
  <c r="G31" i="2"/>
  <c r="G29" i="2"/>
  <c r="G8" i="2" s="1"/>
  <c r="G28" i="2"/>
  <c r="G25" i="2"/>
  <c r="G24" i="2"/>
  <c r="G21" i="2"/>
  <c r="K29" i="1"/>
  <c r="G30" i="2"/>
  <c r="G16" i="2"/>
  <c r="K7" i="1" l="1"/>
  <c r="X7" i="1" s="1"/>
  <c r="S9" i="1"/>
  <c r="G12" i="2"/>
  <c r="G7" i="2"/>
  <c r="G10" i="2"/>
  <c r="G11" i="2"/>
  <c r="G37" i="2"/>
  <c r="G33" i="2" s="1"/>
  <c r="G26" i="2"/>
  <c r="G19" i="2"/>
  <c r="K5" i="1" l="1"/>
  <c r="G9" i="2"/>
  <c r="F38" i="2"/>
  <c r="F39" i="2"/>
  <c r="F35" i="2"/>
  <c r="F36" i="2"/>
  <c r="F31" i="2"/>
  <c r="F32" i="2"/>
  <c r="F29" i="2"/>
  <c r="F24" i="2"/>
  <c r="F25" i="2"/>
  <c r="D14" i="2"/>
  <c r="F30" i="2"/>
  <c r="E39" i="2"/>
  <c r="D39" i="2"/>
  <c r="E38" i="2"/>
  <c r="D38" i="2"/>
  <c r="E36" i="2"/>
  <c r="D36" i="2"/>
  <c r="E35" i="2"/>
  <c r="D35" i="2"/>
  <c r="I29" i="1"/>
  <c r="J29" i="1"/>
  <c r="J7" i="1" s="1"/>
  <c r="H29" i="1"/>
  <c r="AA7" i="1" s="1"/>
  <c r="M33" i="2" l="1"/>
  <c r="G5" i="2"/>
  <c r="F11" i="2"/>
  <c r="F10" i="2"/>
  <c r="H7" i="1"/>
  <c r="D37" i="2"/>
  <c r="M36" i="2"/>
  <c r="M38" i="2"/>
  <c r="M39" i="2"/>
  <c r="F8" i="2"/>
  <c r="E37" i="2"/>
  <c r="E33" i="2" s="1"/>
  <c r="I7" i="1"/>
  <c r="F37" i="2"/>
  <c r="F9" i="2" s="1"/>
  <c r="J5" i="1"/>
  <c r="M35" i="2"/>
  <c r="R6" i="1" l="1"/>
  <c r="AB7" i="1"/>
  <c r="F33" i="2"/>
  <c r="D33" i="2"/>
  <c r="E30" i="2"/>
  <c r="H5" i="1"/>
  <c r="E32" i="2"/>
  <c r="E31" i="2"/>
  <c r="E29" i="2"/>
  <c r="E28" i="2"/>
  <c r="E25" i="2"/>
  <c r="E24" i="2"/>
  <c r="E21" i="2"/>
  <c r="E10" i="2" l="1"/>
  <c r="E7" i="2"/>
  <c r="E19" i="2"/>
  <c r="E16" i="2"/>
  <c r="E8" i="2"/>
  <c r="E11" i="2"/>
  <c r="D30" i="2"/>
  <c r="E26" i="2"/>
  <c r="E12" i="2" l="1"/>
  <c r="D9" i="2"/>
  <c r="E9" i="2"/>
  <c r="I5" i="1"/>
  <c r="AA5" i="1" s="1"/>
  <c r="Q5" i="1"/>
  <c r="D32" i="2"/>
  <c r="M32" i="2" s="1"/>
  <c r="D31" i="2"/>
  <c r="M31" i="2" s="1"/>
  <c r="D29" i="2"/>
  <c r="D28" i="2"/>
  <c r="D25" i="2"/>
  <c r="D24" i="2"/>
  <c r="D21" i="2"/>
  <c r="D8" i="2" l="1"/>
  <c r="N8" i="2"/>
  <c r="E5" i="2"/>
  <c r="M25" i="2"/>
  <c r="M29" i="2"/>
  <c r="M24" i="2"/>
  <c r="M10" i="2" s="1"/>
  <c r="D11" i="2"/>
  <c r="D10" i="2"/>
  <c r="D19" i="2"/>
  <c r="D26" i="2"/>
  <c r="N9" i="2" l="1"/>
  <c r="N5" i="2"/>
  <c r="D5" i="2"/>
  <c r="M11" i="2"/>
  <c r="F28" i="2" l="1"/>
  <c r="F26" i="2" s="1"/>
  <c r="F21" i="2"/>
  <c r="M21" i="2" s="1"/>
  <c r="M28" i="2" l="1"/>
  <c r="M7" i="2" s="1"/>
  <c r="F7" i="2"/>
  <c r="F5" i="2" s="1"/>
</calcChain>
</file>

<file path=xl/sharedStrings.xml><?xml version="1.0" encoding="utf-8"?>
<sst xmlns="http://schemas.openxmlformats.org/spreadsheetml/2006/main" count="178" uniqueCount="79">
  <si>
    <t>Информация о распределении планируемых расходов по отдельным мероприятиям муниципальной программы Таймырского Долгано-Ненецкого муниципального района, подпрограммам муниципальной программы Таймырского Долгано-Ненецкого муниципального района</t>
  </si>
  <si>
    <t>Наименование программы, подпрограммы, мероприятия</t>
  </si>
  <si>
    <t>Муниципальная программа</t>
  </si>
  <si>
    <t>Наименование ГРБС</t>
  </si>
  <si>
    <t>Код бюджетной классификации</t>
  </si>
  <si>
    <t xml:space="preserve">всего расходы </t>
  </si>
  <si>
    <t>в том числе по ГРБС:</t>
  </si>
  <si>
    <t xml:space="preserve">Управление образования Администрации Таймырского Долгано-Ненецкого муниципального района </t>
  </si>
  <si>
    <t>ГРБС</t>
  </si>
  <si>
    <t>Рз Пр</t>
  </si>
  <si>
    <t>ЦСР</t>
  </si>
  <si>
    <t>ВР</t>
  </si>
  <si>
    <t>Итого на период</t>
  </si>
  <si>
    <t>Управление образования Администрации Таймырского Долгано-Ненецкого муниципального района</t>
  </si>
  <si>
    <t xml:space="preserve">Администрация Таймырского Долгано – Ненецкого  муниципального района </t>
  </si>
  <si>
    <t>Х</t>
  </si>
  <si>
    <t>всего расходы</t>
  </si>
  <si>
    <t xml:space="preserve">Ресурсное обеспечение и прогнозная оценка расходов на реализацию целей муниципальной программы Таймырского Долгано – Ненецкого муниципального района по источникам финансирования 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</si>
  <si>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</si>
  <si>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</si>
  <si>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</si>
  <si>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Всего: </t>
  </si>
  <si>
    <t xml:space="preserve">в том числе: </t>
  </si>
  <si>
    <t xml:space="preserve">федеральный бюджет </t>
  </si>
  <si>
    <t xml:space="preserve">краевой бюджет </t>
  </si>
  <si>
    <t>районный  бюджет</t>
  </si>
  <si>
    <t>бюджеты городских и сельских поселений</t>
  </si>
  <si>
    <t xml:space="preserve">внебюджетные  источники </t>
  </si>
  <si>
    <t xml:space="preserve">краевой бюджет  </t>
  </si>
  <si>
    <t>районный бюджет</t>
  </si>
  <si>
    <t xml:space="preserve">внебюджетные  источники                 </t>
  </si>
  <si>
    <t xml:space="preserve">Всего:                    </t>
  </si>
  <si>
    <t xml:space="preserve">в том числе:             </t>
  </si>
  <si>
    <t xml:space="preserve">краевой бюджет           </t>
  </si>
  <si>
    <t>0707</t>
  </si>
  <si>
    <t>Администрация Таймырского Долгано – Ненецкого  муниципального района</t>
  </si>
  <si>
    <t>Организация и проведение мероприятий, направленных на профилактику экстремизма и терроризма среди молодежи муниципального района</t>
  </si>
  <si>
    <t>Организация и проведение мероприятий, направленных на профилактику экстремизма и терроризма среди молодежи муниципального  района</t>
  </si>
  <si>
    <t>05 0 00 08110</t>
  </si>
  <si>
    <t>05 0 00 02080</t>
  </si>
  <si>
    <t>05 0 00 08120</t>
  </si>
  <si>
    <t>05 0 00 S4560</t>
  </si>
  <si>
    <t xml:space="preserve">Молодежь Таймыра </t>
  </si>
  <si>
    <t> Молодежь Таймыра</t>
  </si>
  <si>
    <t>0705</t>
  </si>
  <si>
    <t xml:space="preserve">05 0 00 S4560 </t>
  </si>
  <si>
    <t>Оценка расходов (тыс.руб.), годы</t>
  </si>
  <si>
    <t>05 0 00 03190</t>
  </si>
  <si>
    <t>Обеспечение деятельности МКУ «Таймырский молодёжный центр»</t>
  </si>
  <si>
    <t>Отдельное мероприятие 1</t>
  </si>
  <si>
    <t>Отдельное мероприятие 2</t>
  </si>
  <si>
    <t>Отдельное мероприятие 3</t>
  </si>
  <si>
    <t>Отдельное мероприятие  4</t>
  </si>
  <si>
    <t>Отдельное мероприятие 5</t>
  </si>
  <si>
    <t>Отдельное мероприятие  2</t>
  </si>
  <si>
    <t>Отдельное мероприятие  3</t>
  </si>
  <si>
    <t xml:space="preserve"> Отдельное мероприятие 6</t>
  </si>
  <si>
    <t>Отдельное мероприятие 6</t>
  </si>
  <si>
    <t>Профилактика безнадзорности и правонарушений несовершеннолетних на территории  муниципального района</t>
  </si>
  <si>
    <t>Профилактика безнадзорности и правонарушений несовершеннолетних на территории муниципального района</t>
  </si>
  <si>
    <t>05 0 00 S8400</t>
  </si>
  <si>
    <t>софинансирование на субсидию мин.фина</t>
  </si>
  <si>
    <t>субсидия мин.фина Крас.кр.</t>
  </si>
  <si>
    <t>основная субсидия для ТМЦ</t>
  </si>
  <si>
    <t>Софинансирование на основную субсидию ТМЦ</t>
  </si>
  <si>
    <t>конкурсы проектов</t>
  </si>
  <si>
    <t>конкурс проектов "Диалог"</t>
  </si>
  <si>
    <t>конкурс проектов                         "Салют, Победа</t>
  </si>
  <si>
    <t>конкурс проектов                         "Таймыр - территория здоровья"</t>
  </si>
  <si>
    <t>билеты, картриджи</t>
  </si>
  <si>
    <t>Статус                                 (муниципальная программа, подпрограмма)</t>
  </si>
  <si>
    <t>не хватает</t>
  </si>
  <si>
    <t>Организация и проведение  мероприятий в области молодежной политики</t>
  </si>
  <si>
    <t>Организация и проведение мероприятий, направленных на патриотическое воспитание молодежи</t>
  </si>
  <si>
    <t>Организация и проведение мероприятий в области молодежной политики</t>
  </si>
  <si>
    <t>Поддержка социально ориентированных некоммерческих организаций в сфере молодежной политики</t>
  </si>
  <si>
    <t>Расходы (тыс.руб), годы</t>
  </si>
  <si>
    <t xml:space="preserve">Приложение 1 к  постановлению Администрации муниципального района  от 11.04.2025 № 453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</si>
  <si>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Приложение 2 к  постановлению Администрации муниципального района  от 11.04.2025 № 453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</si>
</sst>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B05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0" fontId="2" fillId="0" borderId="0" xfId="0" applyFont="1" applyFill="1"/>
    <xf numFmtId="4" fontId="2" fillId="0" borderId="0" xfId="0" applyNumberFormat="1" applyFont="1" applyFill="1"/>
    <xf numFmtId="0" fontId="5" fillId="0" borderId="0" xfId="0" applyFont="1" applyFill="1"/>
    <xf numFmtId="0" fontId="3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5" fillId="0" borderId="4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4" fontId="6" fillId="2" borderId="1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4" fillId="2" borderId="1" xfId="0" applyFont="1" applyFill="1" applyBorder="1" applyAlignment="1">
      <alignment horizontal="left" vertical="center" wrapText="1"/>
    </xf>
    <xf numFmtId="0" fontId="2" fillId="4" borderId="0" xfId="0" applyFont="1" applyFill="1"/>
    <xf numFmtId="0" fontId="8" fillId="4" borderId="0" xfId="0" applyFont="1" applyFill="1"/>
    <xf numFmtId="4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5" borderId="0" xfId="0" applyFont="1" applyFill="1"/>
    <xf numFmtId="4" fontId="9" fillId="5" borderId="0" xfId="0" applyNumberFormat="1" applyFont="1" applyFill="1"/>
    <xf numFmtId="0" fontId="2" fillId="5" borderId="0" xfId="0" applyFont="1" applyFill="1" applyAlignment="1">
      <alignment vertical="top" wrapText="1"/>
    </xf>
    <xf numFmtId="0" fontId="2" fillId="5" borderId="0" xfId="0" applyFont="1" applyFill="1" applyAlignment="1">
      <alignment vertical="top"/>
    </xf>
    <xf numFmtId="4" fontId="2" fillId="5" borderId="0" xfId="0" applyNumberFormat="1" applyFont="1" applyFill="1"/>
    <xf numFmtId="0" fontId="2" fillId="0" borderId="0" xfId="0" applyFont="1" applyFill="1" applyAlignment="1">
      <alignment vertical="top" wrapText="1"/>
    </xf>
    <xf numFmtId="0" fontId="8" fillId="2" borderId="1" xfId="0" applyFont="1" applyFill="1" applyBorder="1"/>
    <xf numFmtId="0" fontId="2" fillId="2" borderId="1" xfId="0" applyFont="1" applyFill="1" applyBorder="1"/>
    <xf numFmtId="4" fontId="2" fillId="2" borderId="1" xfId="0" applyNumberFormat="1" applyFont="1" applyFill="1" applyBorder="1"/>
    <xf numFmtId="4" fontId="2" fillId="0" borderId="1" xfId="0" applyNumberFormat="1" applyFont="1" applyFill="1" applyBorder="1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2" fillId="4" borderId="0" xfId="0" applyNumberFormat="1" applyFont="1" applyFill="1"/>
    <xf numFmtId="4" fontId="10" fillId="4" borderId="1" xfId="0" applyNumberFormat="1" applyFont="1" applyFill="1" applyBorder="1"/>
    <xf numFmtId="4" fontId="10" fillId="0" borderId="0" xfId="0" applyNumberFormat="1" applyFont="1" applyFill="1"/>
    <xf numFmtId="4" fontId="8" fillId="3" borderId="0" xfId="0" applyNumberFormat="1" applyFont="1" applyFill="1"/>
    <xf numFmtId="4" fontId="9" fillId="4" borderId="0" xfId="0" applyNumberFormat="1" applyFont="1" applyFill="1"/>
    <xf numFmtId="4" fontId="11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3" fillId="0" borderId="6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colors>
    <mruColors>
      <color rgb="FF99FFCC"/>
      <color rgb="FF9999FF"/>
      <color rgb="FFFF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0"/>
  <sheetViews>
    <sheetView showWhiteSpace="0" view="pageBreakPreview" topLeftCell="B1" zoomScale="78" zoomScaleNormal="70" zoomScaleSheetLayoutView="78" zoomScalePageLayoutView="87" workbookViewId="0">
      <selection activeCell="H1" sqref="H1:Q1"/>
    </sheetView>
  </sheetViews>
  <sheetFormatPr defaultColWidth="9.140625" defaultRowHeight="12.75" x14ac:dyDescent="0.2"/>
  <cols>
    <col min="1" max="1" width="25.7109375" style="1" customWidth="1"/>
    <col min="2" max="2" width="34.140625" style="1" customWidth="1"/>
    <col min="3" max="3" width="50" style="1" customWidth="1"/>
    <col min="4" max="4" width="10.42578125" style="1" customWidth="1"/>
    <col min="5" max="5" width="10" style="1" customWidth="1"/>
    <col min="6" max="6" width="15.7109375" style="1" customWidth="1"/>
    <col min="7" max="7" width="8.85546875" style="1" customWidth="1"/>
    <col min="8" max="8" width="16.28515625" style="1" customWidth="1"/>
    <col min="9" max="9" width="17" style="1" customWidth="1"/>
    <col min="10" max="10" width="16.5703125" style="1" customWidth="1"/>
    <col min="11" max="11" width="17.85546875" style="1" customWidth="1"/>
    <col min="12" max="12" width="16.5703125" style="1" customWidth="1"/>
    <col min="13" max="16" width="17.28515625" style="1" customWidth="1"/>
    <col min="17" max="17" width="18.28515625" style="1" customWidth="1"/>
    <col min="18" max="18" width="27.7109375" style="1" hidden="1" customWidth="1"/>
    <col min="19" max="19" width="14" style="1" hidden="1" customWidth="1"/>
    <col min="20" max="20" width="9.5703125" style="1" hidden="1" customWidth="1"/>
    <col min="21" max="21" width="9.140625" style="1" hidden="1" customWidth="1"/>
    <col min="22" max="23" width="0" style="1" hidden="1" customWidth="1"/>
    <col min="24" max="24" width="13.85546875" style="1" hidden="1" customWidth="1"/>
    <col min="25" max="26" width="0" style="1" hidden="1" customWidth="1"/>
    <col min="27" max="28" width="11.140625" style="1" hidden="1" customWidth="1"/>
    <col min="29" max="29" width="11.140625" style="1" bestFit="1" customWidth="1"/>
    <col min="30" max="30" width="9.140625" style="1"/>
    <col min="31" max="31" width="15.85546875" style="1" customWidth="1"/>
    <col min="32" max="16384" width="9.140625" style="1"/>
  </cols>
  <sheetData>
    <row r="1" spans="1:32" ht="74.25" customHeight="1" x14ac:dyDescent="0.25">
      <c r="A1" s="31"/>
      <c r="B1" s="31"/>
      <c r="C1" s="31"/>
      <c r="D1" s="31"/>
      <c r="E1" s="31"/>
      <c r="F1" s="31"/>
      <c r="G1" s="31"/>
      <c r="H1" s="100" t="s">
        <v>77</v>
      </c>
      <c r="I1" s="100"/>
      <c r="J1" s="100"/>
      <c r="K1" s="100"/>
      <c r="L1" s="100"/>
      <c r="M1" s="100"/>
      <c r="N1" s="100"/>
      <c r="O1" s="100"/>
      <c r="P1" s="100"/>
      <c r="Q1" s="100"/>
      <c r="R1" s="19"/>
      <c r="S1" s="19"/>
      <c r="T1" s="19"/>
      <c r="U1" s="20"/>
    </row>
    <row r="2" spans="1:32" ht="36" customHeight="1" x14ac:dyDescent="0.25">
      <c r="A2" s="101" t="s">
        <v>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25"/>
      <c r="S2" s="25"/>
      <c r="T2" s="25"/>
      <c r="U2" s="24"/>
    </row>
    <row r="3" spans="1:32" ht="15" x14ac:dyDescent="0.25">
      <c r="A3" s="90" t="s">
        <v>70</v>
      </c>
      <c r="B3" s="90" t="s">
        <v>1</v>
      </c>
      <c r="C3" s="90" t="s">
        <v>3</v>
      </c>
      <c r="D3" s="90" t="s">
        <v>4</v>
      </c>
      <c r="E3" s="90"/>
      <c r="F3" s="90"/>
      <c r="G3" s="90"/>
      <c r="H3" s="90" t="s">
        <v>76</v>
      </c>
      <c r="I3" s="103"/>
      <c r="J3" s="103"/>
      <c r="K3" s="103"/>
      <c r="L3" s="103"/>
      <c r="M3" s="103"/>
      <c r="N3" s="103"/>
      <c r="O3" s="103"/>
      <c r="P3" s="103"/>
      <c r="Q3" s="103"/>
      <c r="R3" s="22"/>
      <c r="S3" s="22"/>
      <c r="T3" s="22"/>
      <c r="U3" s="24"/>
      <c r="V3" s="23"/>
    </row>
    <row r="4" spans="1:32" ht="48" customHeight="1" x14ac:dyDescent="0.2">
      <c r="A4" s="90"/>
      <c r="B4" s="90"/>
      <c r="C4" s="90"/>
      <c r="D4" s="41" t="s">
        <v>8</v>
      </c>
      <c r="E4" s="41" t="s">
        <v>9</v>
      </c>
      <c r="F4" s="41" t="s">
        <v>10</v>
      </c>
      <c r="G4" s="41" t="s">
        <v>11</v>
      </c>
      <c r="H4" s="41">
        <v>2019</v>
      </c>
      <c r="I4" s="41">
        <v>2020</v>
      </c>
      <c r="J4" s="41">
        <v>2021</v>
      </c>
      <c r="K4" s="79">
        <v>2022</v>
      </c>
      <c r="L4" s="80">
        <v>2023</v>
      </c>
      <c r="M4" s="85">
        <v>2024</v>
      </c>
      <c r="N4" s="89">
        <v>2025</v>
      </c>
      <c r="O4" s="81">
        <v>2026</v>
      </c>
      <c r="P4" s="86">
        <v>2027</v>
      </c>
      <c r="Q4" s="41" t="s">
        <v>12</v>
      </c>
      <c r="S4" s="23"/>
      <c r="T4" s="23"/>
      <c r="U4" s="23"/>
      <c r="V4" s="23"/>
    </row>
    <row r="5" spans="1:32" ht="15" customHeight="1" x14ac:dyDescent="0.2">
      <c r="A5" s="90" t="s">
        <v>2</v>
      </c>
      <c r="B5" s="90" t="s">
        <v>42</v>
      </c>
      <c r="C5" s="43" t="s">
        <v>5</v>
      </c>
      <c r="D5" s="32" t="s">
        <v>15</v>
      </c>
      <c r="E5" s="32" t="s">
        <v>15</v>
      </c>
      <c r="F5" s="32" t="s">
        <v>15</v>
      </c>
      <c r="G5" s="32" t="s">
        <v>15</v>
      </c>
      <c r="H5" s="33">
        <f>H7+H8</f>
        <v>18859.39</v>
      </c>
      <c r="I5" s="33">
        <f t="shared" ref="I5:Q5" si="0">I7+I8</f>
        <v>21758.309999999998</v>
      </c>
      <c r="J5" s="46">
        <f t="shared" si="0"/>
        <v>21448.92</v>
      </c>
      <c r="K5" s="46">
        <f t="shared" ref="K5:P5" si="1">K7+K8</f>
        <v>29681.569999999996</v>
      </c>
      <c r="L5" s="33">
        <f t="shared" si="1"/>
        <v>33209.43</v>
      </c>
      <c r="M5" s="33">
        <f t="shared" si="1"/>
        <v>30322.49</v>
      </c>
      <c r="N5" s="33">
        <f t="shared" si="1"/>
        <v>36947.720000000008</v>
      </c>
      <c r="O5" s="33">
        <f t="shared" si="1"/>
        <v>32912.68</v>
      </c>
      <c r="P5" s="33">
        <f t="shared" si="1"/>
        <v>32912.68</v>
      </c>
      <c r="Q5" s="33">
        <f t="shared" si="0"/>
        <v>258053.18999999997</v>
      </c>
      <c r="R5" s="2"/>
      <c r="AA5" s="2">
        <f>H5+I5+J5+K5+L5+M5+N5+O5</f>
        <v>225140.50999999998</v>
      </c>
      <c r="AC5" s="2">
        <f>H5+I5+J5+K5+L5+M5+N5+O5+P5</f>
        <v>258053.18999999997</v>
      </c>
    </row>
    <row r="6" spans="1:32" ht="15" x14ac:dyDescent="0.2">
      <c r="A6" s="90"/>
      <c r="B6" s="90"/>
      <c r="C6" s="43" t="s">
        <v>6</v>
      </c>
      <c r="D6" s="41"/>
      <c r="E6" s="41"/>
      <c r="F6" s="41"/>
      <c r="G6" s="41"/>
      <c r="H6" s="33"/>
      <c r="I6" s="33"/>
      <c r="J6" s="46"/>
      <c r="K6" s="46"/>
      <c r="L6" s="46"/>
      <c r="M6" s="33"/>
      <c r="N6" s="33"/>
      <c r="O6" s="33"/>
      <c r="P6" s="33"/>
      <c r="Q6" s="33"/>
      <c r="R6" s="2">
        <f>Q7+Q8</f>
        <v>258053.18999999997</v>
      </c>
      <c r="AC6" s="2">
        <f>Q7+Q8</f>
        <v>258053.18999999997</v>
      </c>
    </row>
    <row r="7" spans="1:32" ht="53.25" customHeight="1" x14ac:dyDescent="0.2">
      <c r="A7" s="90"/>
      <c r="B7" s="90"/>
      <c r="C7" s="34" t="s">
        <v>35</v>
      </c>
      <c r="D7" s="32">
        <v>201</v>
      </c>
      <c r="E7" s="32" t="s">
        <v>15</v>
      </c>
      <c r="F7" s="32" t="s">
        <v>15</v>
      </c>
      <c r="G7" s="32" t="s">
        <v>15</v>
      </c>
      <c r="H7" s="46">
        <f>H11+H12+H14+H27+H29</f>
        <v>18526.099999999999</v>
      </c>
      <c r="I7" s="46">
        <f>I11+I12+I14+I27+I29</f>
        <v>21600.14</v>
      </c>
      <c r="J7" s="46">
        <f>J11+J12+J16+J17+J18+J19+J21+J22+J27+J29+J32+J37</f>
        <v>21115.3</v>
      </c>
      <c r="K7" s="46">
        <f>K11+K12+K14+K27+K29+K32+K37</f>
        <v>29347.949999999997</v>
      </c>
      <c r="L7" s="46">
        <f>L11+L12+L14+L27+L29+L32+L37</f>
        <v>32875.81</v>
      </c>
      <c r="M7" s="33">
        <f>M11+M12+M14+M27+M29+M32+M37</f>
        <v>29988.870000000003</v>
      </c>
      <c r="N7" s="33">
        <f>N11+N12+N14+N27+N29+N32+N37</f>
        <v>36614.100000000006</v>
      </c>
      <c r="O7" s="46">
        <f>O9+O14+O27+O29+O37</f>
        <v>32579.059999999998</v>
      </c>
      <c r="P7" s="46">
        <f>P9+P14+P27+P29+P37</f>
        <v>32579.059999999998</v>
      </c>
      <c r="Q7" s="46">
        <f>H7+I7+J7+K7+L7+M7+N7+O7+P7</f>
        <v>255226.38999999998</v>
      </c>
      <c r="R7" s="2">
        <f>L7+L8</f>
        <v>33209.43</v>
      </c>
      <c r="S7" s="2">
        <f>M9+M14+M27+M31+M37</f>
        <v>29988.870000000003</v>
      </c>
      <c r="V7" s="23"/>
      <c r="X7" s="2">
        <f>24768.19-K7</f>
        <v>-4579.7599999999984</v>
      </c>
      <c r="AA7" s="2">
        <f>Q11+Q12+Q14+Q27+Q29+Q37</f>
        <v>255226.39000000004</v>
      </c>
      <c r="AB7" s="2">
        <f>H7+I7+J7+K7+L7+M7+N7+O7</f>
        <v>222647.33</v>
      </c>
    </row>
    <row r="8" spans="1:32" ht="63" customHeight="1" x14ac:dyDescent="0.2">
      <c r="A8" s="90"/>
      <c r="B8" s="90"/>
      <c r="C8" s="34" t="s">
        <v>7</v>
      </c>
      <c r="D8" s="32">
        <v>274</v>
      </c>
      <c r="E8" s="32" t="s">
        <v>15</v>
      </c>
      <c r="F8" s="32" t="s">
        <v>15</v>
      </c>
      <c r="G8" s="32" t="s">
        <v>15</v>
      </c>
      <c r="H8" s="33">
        <f>H13+H28</f>
        <v>333.29</v>
      </c>
      <c r="I8" s="33">
        <f>I13+I28</f>
        <v>158.17000000000002</v>
      </c>
      <c r="J8" s="46">
        <f>J13+J28+J38</f>
        <v>333.62</v>
      </c>
      <c r="K8" s="46">
        <f t="shared" ref="K8:L8" si="2">K13+K28+K38</f>
        <v>333.62</v>
      </c>
      <c r="L8" s="46">
        <f t="shared" si="2"/>
        <v>333.62</v>
      </c>
      <c r="M8" s="33">
        <f>M28+M38</f>
        <v>333.62</v>
      </c>
      <c r="N8" s="33">
        <f>N28+N38</f>
        <v>333.62</v>
      </c>
      <c r="O8" s="33">
        <f>O28+O38</f>
        <v>333.62</v>
      </c>
      <c r="P8" s="33">
        <f>P28+P38</f>
        <v>333.62</v>
      </c>
      <c r="Q8" s="33">
        <f>H8+I8+J8+K8+L8+M8+N8+O8+P8</f>
        <v>2826.7999999999997</v>
      </c>
      <c r="R8" s="2">
        <f>H8+I8+J8+K8+L8+M8+N8</f>
        <v>2159.56</v>
      </c>
      <c r="S8" s="2">
        <f>Q13+Q38</f>
        <v>2511.7999999999997</v>
      </c>
    </row>
    <row r="9" spans="1:32" ht="15" x14ac:dyDescent="0.2">
      <c r="A9" s="97" t="s">
        <v>49</v>
      </c>
      <c r="B9" s="97" t="s">
        <v>74</v>
      </c>
      <c r="C9" s="35" t="s">
        <v>5</v>
      </c>
      <c r="D9" s="36"/>
      <c r="E9" s="36"/>
      <c r="F9" s="36"/>
      <c r="G9" s="36"/>
      <c r="H9" s="33">
        <f>SUM(H11:H13)</f>
        <v>1200.48</v>
      </c>
      <c r="I9" s="33">
        <f t="shared" ref="I9:K9" si="3">SUM(I11:I13)</f>
        <v>1106.8400000000001</v>
      </c>
      <c r="J9" s="46">
        <f t="shared" si="3"/>
        <v>949.73</v>
      </c>
      <c r="K9" s="46">
        <f t="shared" si="3"/>
        <v>2033.8</v>
      </c>
      <c r="L9" s="46">
        <f>SUM(L11:L13)</f>
        <v>756.15</v>
      </c>
      <c r="M9" s="33">
        <f>M11+M12+M13</f>
        <v>1995.73</v>
      </c>
      <c r="N9" s="33">
        <f>N11+N12+N13</f>
        <v>4581.97</v>
      </c>
      <c r="O9" s="33">
        <f>O11+O12+O13</f>
        <v>787.18000000000006</v>
      </c>
      <c r="P9" s="33">
        <f>P11+P12</f>
        <v>787.18000000000006</v>
      </c>
      <c r="Q9" s="33">
        <f>H9+I9+J9+K9+L9+M9+N9+O9+P9</f>
        <v>14199.060000000001</v>
      </c>
      <c r="R9" s="2">
        <f>Q11+Q12+Q13</f>
        <v>14199.060000000001</v>
      </c>
      <c r="S9" s="2">
        <f>K9+K27+K29+K37</f>
        <v>2367.1299999999997</v>
      </c>
      <c r="AC9" s="1">
        <f>M9+M25+M29+M35/M5</f>
        <v>2191.6655340145221</v>
      </c>
      <c r="AD9" s="2">
        <f>N9+N27+N37+N31</f>
        <v>4915.3</v>
      </c>
    </row>
    <row r="10" spans="1:32" ht="15" x14ac:dyDescent="0.2">
      <c r="A10" s="98"/>
      <c r="B10" s="98"/>
      <c r="C10" s="35" t="s">
        <v>6</v>
      </c>
      <c r="D10" s="36"/>
      <c r="E10" s="36"/>
      <c r="F10" s="36"/>
      <c r="G10" s="36"/>
      <c r="H10" s="33"/>
      <c r="I10" s="33"/>
      <c r="J10" s="46"/>
      <c r="K10" s="46"/>
      <c r="L10" s="46"/>
      <c r="M10" s="33"/>
      <c r="N10" s="33"/>
      <c r="O10" s="33"/>
      <c r="P10" s="33"/>
      <c r="Q10" s="33"/>
      <c r="R10" s="2"/>
      <c r="S10" s="67">
        <f>L9+L27+L29+L37</f>
        <v>1089.48</v>
      </c>
    </row>
    <row r="11" spans="1:32" ht="49.5" customHeight="1" x14ac:dyDescent="0.2">
      <c r="A11" s="98"/>
      <c r="B11" s="98"/>
      <c r="C11" s="35" t="s">
        <v>14</v>
      </c>
      <c r="D11" s="39">
        <v>201</v>
      </c>
      <c r="E11" s="40" t="s">
        <v>34</v>
      </c>
      <c r="F11" s="39" t="s">
        <v>38</v>
      </c>
      <c r="G11" s="39">
        <v>240</v>
      </c>
      <c r="H11" s="46">
        <v>315.02999999999997</v>
      </c>
      <c r="I11" s="46">
        <v>364.58</v>
      </c>
      <c r="J11" s="46">
        <v>414.69</v>
      </c>
      <c r="K11" s="46">
        <v>1395.03</v>
      </c>
      <c r="L11" s="33">
        <v>379.14</v>
      </c>
      <c r="M11" s="33">
        <v>1618.72</v>
      </c>
      <c r="N11" s="33">
        <v>4204.96</v>
      </c>
      <c r="O11" s="33">
        <v>410.17</v>
      </c>
      <c r="P11" s="33">
        <v>410.17</v>
      </c>
      <c r="Q11" s="33">
        <f>H11+I11+J11+K11+L11+M11+N11+O11+P11</f>
        <v>9512.49</v>
      </c>
      <c r="R11" s="63" t="s">
        <v>69</v>
      </c>
      <c r="S11" s="74">
        <f>H11+I11+J11+K11+L11+M11+N11</f>
        <v>8692.15</v>
      </c>
      <c r="T11" s="78">
        <f>S11-Q11</f>
        <v>-820.34000000000015</v>
      </c>
      <c r="U11" s="1" t="s">
        <v>71</v>
      </c>
      <c r="AC11" s="2">
        <f>L9+L27+L29+L37</f>
        <v>1089.48</v>
      </c>
      <c r="AE11" s="1">
        <v>50.69</v>
      </c>
      <c r="AF11" s="2">
        <f>N11+AE11</f>
        <v>4255.6499999999996</v>
      </c>
    </row>
    <row r="12" spans="1:32" ht="51" customHeight="1" x14ac:dyDescent="0.2">
      <c r="A12" s="98"/>
      <c r="B12" s="98"/>
      <c r="C12" s="35" t="s">
        <v>14</v>
      </c>
      <c r="D12" s="39">
        <v>201</v>
      </c>
      <c r="E12" s="40" t="s">
        <v>34</v>
      </c>
      <c r="F12" s="39" t="s">
        <v>38</v>
      </c>
      <c r="G12" s="39">
        <v>350</v>
      </c>
      <c r="H12" s="46">
        <v>587.16</v>
      </c>
      <c r="I12" s="46">
        <v>619.09</v>
      </c>
      <c r="J12" s="46">
        <v>535.04</v>
      </c>
      <c r="K12" s="46">
        <v>638.77</v>
      </c>
      <c r="L12" s="46">
        <v>377.01</v>
      </c>
      <c r="M12" s="33">
        <v>377.01</v>
      </c>
      <c r="N12" s="33">
        <v>377.01</v>
      </c>
      <c r="O12" s="33">
        <v>377.01</v>
      </c>
      <c r="P12" s="33">
        <v>377.01</v>
      </c>
      <c r="Q12" s="33">
        <f>H12+I12+J12+K12+L12+M12+N12+O12+P12</f>
        <v>4265.1100000000006</v>
      </c>
      <c r="R12" s="1" t="s">
        <v>65</v>
      </c>
      <c r="S12" s="67">
        <f>K12+K27+K31+K37</f>
        <v>972.1</v>
      </c>
      <c r="T12" s="2">
        <f>S12-S13</f>
        <v>638.77</v>
      </c>
      <c r="U12" s="75">
        <f>H12+I12+J12+K12+L12+M12+N12</f>
        <v>3511.09</v>
      </c>
      <c r="W12" s="2">
        <f>L37+L31</f>
        <v>252.87</v>
      </c>
      <c r="X12" s="2">
        <f>L12-W12</f>
        <v>124.13999999999999</v>
      </c>
      <c r="Y12" s="2">
        <f>L12+L27+L31+L37</f>
        <v>710.33999999999992</v>
      </c>
      <c r="Z12" s="2">
        <f>Y12-L31</f>
        <v>629.87999999999988</v>
      </c>
      <c r="AA12" s="2">
        <f>L12+L37+L31</f>
        <v>629.88</v>
      </c>
      <c r="AC12" s="2">
        <f>M12+M27+M37</f>
        <v>629.88</v>
      </c>
    </row>
    <row r="13" spans="1:32" s="29" customFormat="1" ht="54" customHeight="1" x14ac:dyDescent="0.2">
      <c r="A13" s="99"/>
      <c r="B13" s="99"/>
      <c r="C13" s="35" t="s">
        <v>13</v>
      </c>
      <c r="D13" s="39">
        <v>274</v>
      </c>
      <c r="E13" s="40" t="s">
        <v>34</v>
      </c>
      <c r="F13" s="39" t="s">
        <v>38</v>
      </c>
      <c r="G13" s="39">
        <v>240</v>
      </c>
      <c r="H13" s="33">
        <v>298.29000000000002</v>
      </c>
      <c r="I13" s="33">
        <v>123.17</v>
      </c>
      <c r="J13" s="46">
        <v>0</v>
      </c>
      <c r="K13" s="46">
        <v>0</v>
      </c>
      <c r="L13" s="46">
        <v>0</v>
      </c>
      <c r="M13" s="33">
        <v>0</v>
      </c>
      <c r="N13" s="33">
        <v>0</v>
      </c>
      <c r="O13" s="33">
        <v>0</v>
      </c>
      <c r="P13" s="33">
        <v>0</v>
      </c>
      <c r="Q13" s="33">
        <f>L13+K13+J13+I13+H13+M13</f>
        <v>421.46000000000004</v>
      </c>
      <c r="R13" s="58"/>
      <c r="S13" s="72">
        <f>L27+L31+L37</f>
        <v>333.33</v>
      </c>
      <c r="T13" s="42"/>
      <c r="U13" s="76">
        <f>H13+I13</f>
        <v>421.46000000000004</v>
      </c>
    </row>
    <row r="14" spans="1:32" s="44" customFormat="1" ht="15" x14ac:dyDescent="0.2">
      <c r="A14" s="94" t="s">
        <v>50</v>
      </c>
      <c r="B14" s="94" t="s">
        <v>48</v>
      </c>
      <c r="C14" s="70" t="s">
        <v>5</v>
      </c>
      <c r="D14" s="47"/>
      <c r="E14" s="48"/>
      <c r="F14" s="49"/>
      <c r="G14" s="49"/>
      <c r="H14" s="46">
        <v>17462.990000000002</v>
      </c>
      <c r="I14" s="46">
        <v>20455.55</v>
      </c>
      <c r="J14" s="46">
        <f>J16+J17+J18+J19+J20+J21+J22</f>
        <v>19832.240000000002</v>
      </c>
      <c r="K14" s="46">
        <f>K16+K17+K18+K19+K20+K21+K22+K23+K24</f>
        <v>26980.82</v>
      </c>
      <c r="L14" s="46">
        <f>L16+L17+L18+L19+L20+L21+L22+L23+L24</f>
        <v>31786.329999999998</v>
      </c>
      <c r="M14" s="33">
        <f>M16+M17+M18+M19+M20+M21+M22</f>
        <v>27659.810000000005</v>
      </c>
      <c r="N14" s="33">
        <f>N16+N17+N18+N19+N20+N21+N22</f>
        <v>31698.800000000007</v>
      </c>
      <c r="O14" s="33">
        <f>O16+O17+O18+O19+O20+O21+O22+O23+O24</f>
        <v>31458.55</v>
      </c>
      <c r="P14" s="33">
        <f>P16+P17+P18+P19+P21+P22+P23+P24+P20</f>
        <v>31458.55</v>
      </c>
      <c r="Q14" s="33">
        <f>H14+I14+J14+K14+L14+M14+N14+O14+P14</f>
        <v>238793.64</v>
      </c>
      <c r="R14" s="59">
        <f>H14+I14+J14+K14+L14+M14+N14</f>
        <v>175876.54000000004</v>
      </c>
      <c r="S14" s="66">
        <f>M16+M1+M17+M18+M19+M20+M21</f>
        <v>27437.110000000004</v>
      </c>
      <c r="T14" s="73">
        <f>S14+M22</f>
        <v>27659.810000000005</v>
      </c>
      <c r="X14" s="73">
        <f>24768.19-K14</f>
        <v>-2212.630000000001</v>
      </c>
      <c r="AC14" s="44">
        <f>M14/M5</f>
        <v>0.91218795026397914</v>
      </c>
    </row>
    <row r="15" spans="1:32" s="44" customFormat="1" ht="15" x14ac:dyDescent="0.2">
      <c r="A15" s="95"/>
      <c r="B15" s="95"/>
      <c r="C15" s="70" t="s">
        <v>6</v>
      </c>
      <c r="D15" s="47"/>
      <c r="E15" s="48"/>
      <c r="F15" s="49"/>
      <c r="G15" s="49"/>
      <c r="H15" s="46"/>
      <c r="I15" s="46"/>
      <c r="J15" s="46"/>
      <c r="K15" s="46"/>
      <c r="L15" s="46"/>
      <c r="M15" s="33"/>
      <c r="N15" s="33"/>
      <c r="O15" s="33"/>
      <c r="P15" s="33"/>
      <c r="Q15" s="33"/>
      <c r="R15" s="59"/>
      <c r="S15" s="66">
        <f>S14-M22</f>
        <v>27214.410000000003</v>
      </c>
    </row>
    <row r="16" spans="1:32" s="44" customFormat="1" ht="18" customHeight="1" x14ac:dyDescent="0.2">
      <c r="A16" s="95"/>
      <c r="B16" s="95"/>
      <c r="C16" s="91" t="s">
        <v>14</v>
      </c>
      <c r="D16" s="49">
        <v>201</v>
      </c>
      <c r="E16" s="48" t="s">
        <v>44</v>
      </c>
      <c r="F16" s="49" t="s">
        <v>39</v>
      </c>
      <c r="G16" s="49">
        <v>240</v>
      </c>
      <c r="H16" s="46">
        <v>53.77</v>
      </c>
      <c r="I16" s="46">
        <v>0</v>
      </c>
      <c r="J16" s="46">
        <v>8</v>
      </c>
      <c r="K16" s="46">
        <v>18.8</v>
      </c>
      <c r="L16" s="33">
        <v>0</v>
      </c>
      <c r="M16" s="33">
        <v>21.3</v>
      </c>
      <c r="N16" s="33">
        <v>21.3</v>
      </c>
      <c r="O16" s="33">
        <v>0</v>
      </c>
      <c r="P16" s="33">
        <v>0</v>
      </c>
      <c r="Q16" s="33">
        <f>H16+I16+J16+K16+L16+M16+N16+O16+P16</f>
        <v>123.17</v>
      </c>
      <c r="R16" s="59">
        <f>H16+J16+K16+L16+M16+N16</f>
        <v>123.17</v>
      </c>
      <c r="S16" s="65"/>
    </row>
    <row r="17" spans="1:31" s="44" customFormat="1" ht="15.75" customHeight="1" x14ac:dyDescent="0.2">
      <c r="A17" s="95"/>
      <c r="B17" s="95"/>
      <c r="C17" s="92"/>
      <c r="D17" s="49">
        <v>201</v>
      </c>
      <c r="E17" s="48" t="s">
        <v>44</v>
      </c>
      <c r="F17" s="49" t="s">
        <v>41</v>
      </c>
      <c r="G17" s="49">
        <v>240</v>
      </c>
      <c r="H17" s="46">
        <v>44.03</v>
      </c>
      <c r="I17" s="46">
        <v>23.9</v>
      </c>
      <c r="J17" s="46">
        <v>42.4</v>
      </c>
      <c r="K17" s="46">
        <v>52.6</v>
      </c>
      <c r="L17" s="33">
        <v>34.9</v>
      </c>
      <c r="M17" s="33">
        <v>36.9</v>
      </c>
      <c r="N17" s="33">
        <v>60.42</v>
      </c>
      <c r="O17" s="33">
        <v>60.42</v>
      </c>
      <c r="P17" s="33">
        <v>60.42</v>
      </c>
      <c r="Q17" s="33">
        <f>H17+I17+J17+K17+L17+M17+N17+O17+P17</f>
        <v>415.99000000000007</v>
      </c>
      <c r="R17" s="77">
        <f>H17+I17+J17+K17+L17+M17+N17</f>
        <v>295.15000000000003</v>
      </c>
      <c r="S17" s="65"/>
    </row>
    <row r="18" spans="1:31" s="44" customFormat="1" ht="18.75" customHeight="1" x14ac:dyDescent="0.2">
      <c r="A18" s="95"/>
      <c r="B18" s="95"/>
      <c r="C18" s="92"/>
      <c r="D18" s="49">
        <v>201</v>
      </c>
      <c r="E18" s="48" t="s">
        <v>34</v>
      </c>
      <c r="F18" s="49" t="s">
        <v>39</v>
      </c>
      <c r="G18" s="49">
        <v>110</v>
      </c>
      <c r="H18" s="46">
        <v>12640.85</v>
      </c>
      <c r="I18" s="46">
        <v>12943.22</v>
      </c>
      <c r="J18" s="46">
        <v>14788.71</v>
      </c>
      <c r="K18" s="46">
        <v>14236.37</v>
      </c>
      <c r="L18" s="33">
        <v>21250.5</v>
      </c>
      <c r="M18" s="33">
        <v>22349.29</v>
      </c>
      <c r="N18" s="33">
        <v>27540.06</v>
      </c>
      <c r="O18" s="33">
        <v>27629.14</v>
      </c>
      <c r="P18" s="33">
        <v>27627.64</v>
      </c>
      <c r="Q18" s="33">
        <f>SUM(H18:P18)</f>
        <v>181005.78000000003</v>
      </c>
      <c r="R18" s="59">
        <f>H18+I18+J18+K18+L18+M18+N18</f>
        <v>125749</v>
      </c>
      <c r="S18" s="66"/>
    </row>
    <row r="19" spans="1:31" s="44" customFormat="1" ht="34.5" customHeight="1" x14ac:dyDescent="0.2">
      <c r="A19" s="95"/>
      <c r="B19" s="95"/>
      <c r="C19" s="92"/>
      <c r="D19" s="49">
        <v>201</v>
      </c>
      <c r="E19" s="48" t="s">
        <v>34</v>
      </c>
      <c r="F19" s="49" t="s">
        <v>39</v>
      </c>
      <c r="G19" s="49">
        <v>240</v>
      </c>
      <c r="H19" s="46">
        <v>3616.04</v>
      </c>
      <c r="I19" s="46">
        <v>6332.53</v>
      </c>
      <c r="J19" s="46">
        <v>4018.05</v>
      </c>
      <c r="K19" s="46">
        <v>4424.08</v>
      </c>
      <c r="L19" s="33">
        <v>4857.6000000000004</v>
      </c>
      <c r="M19" s="33">
        <v>3896.92</v>
      </c>
      <c r="N19" s="33">
        <v>2686.74</v>
      </c>
      <c r="O19" s="33">
        <v>2378.71</v>
      </c>
      <c r="P19" s="33">
        <v>2380.21</v>
      </c>
      <c r="Q19" s="33">
        <f>H19+I19+J19+K19+L19+M19+N19+O19+P19</f>
        <v>34590.87999999999</v>
      </c>
      <c r="R19" s="59">
        <f>H19+I19+J19+K19+L19+M19+N19</f>
        <v>29831.959999999992</v>
      </c>
      <c r="S19" s="66">
        <f>L21+L17</f>
        <v>1162.9000000000001</v>
      </c>
      <c r="T19" s="73">
        <f>SUM(H19:R19)</f>
        <v>99013.719999999972</v>
      </c>
    </row>
    <row r="20" spans="1:31" s="44" customFormat="1" ht="15" x14ac:dyDescent="0.2">
      <c r="A20" s="95"/>
      <c r="B20" s="95"/>
      <c r="C20" s="92"/>
      <c r="D20" s="49">
        <v>201</v>
      </c>
      <c r="E20" s="48" t="s">
        <v>34</v>
      </c>
      <c r="F20" s="49" t="s">
        <v>39</v>
      </c>
      <c r="G20" s="49">
        <v>850</v>
      </c>
      <c r="H20" s="46">
        <v>95.73</v>
      </c>
      <c r="I20" s="46">
        <v>9.0299999999999994</v>
      </c>
      <c r="J20" s="46">
        <v>0</v>
      </c>
      <c r="K20" s="46">
        <v>0</v>
      </c>
      <c r="L20" s="33">
        <v>1.5</v>
      </c>
      <c r="M20" s="33">
        <v>0.5</v>
      </c>
      <c r="N20" s="33">
        <v>0.5</v>
      </c>
      <c r="O20" s="33">
        <v>0.5</v>
      </c>
      <c r="P20" s="33">
        <v>0.5</v>
      </c>
      <c r="Q20" s="33">
        <f>SUM(H20:P20)</f>
        <v>108.26</v>
      </c>
      <c r="R20" s="59">
        <f>H20+I20+J20+K20+L20+M20+N20</f>
        <v>107.26</v>
      </c>
      <c r="S20" s="65"/>
    </row>
    <row r="21" spans="1:31" s="44" customFormat="1" ht="32.25" customHeight="1" x14ac:dyDescent="0.2">
      <c r="A21" s="95"/>
      <c r="B21" s="95"/>
      <c r="C21" s="92"/>
      <c r="D21" s="49">
        <v>201</v>
      </c>
      <c r="E21" s="48" t="s">
        <v>34</v>
      </c>
      <c r="F21" s="49" t="s">
        <v>45</v>
      </c>
      <c r="G21" s="49">
        <v>240</v>
      </c>
      <c r="H21" s="46">
        <v>836.47</v>
      </c>
      <c r="I21" s="46">
        <v>975.45</v>
      </c>
      <c r="J21" s="46">
        <v>805.5</v>
      </c>
      <c r="K21" s="46">
        <v>1106.9000000000001</v>
      </c>
      <c r="L21" s="33">
        <v>1128</v>
      </c>
      <c r="M21" s="33">
        <v>1132.2</v>
      </c>
      <c r="N21" s="33">
        <v>1148.08</v>
      </c>
      <c r="O21" s="33">
        <v>1148.08</v>
      </c>
      <c r="P21" s="33">
        <v>1148.08</v>
      </c>
      <c r="Q21" s="33">
        <f>SUM(H21:P21)</f>
        <v>9428.76</v>
      </c>
      <c r="R21" s="61" t="s">
        <v>63</v>
      </c>
      <c r="S21" s="66">
        <f>K21+K22</f>
        <v>1338.8000000000002</v>
      </c>
      <c r="T21" s="73">
        <f>H21+I21+J21+K21+L21+M21+N21</f>
        <v>7132.5999999999995</v>
      </c>
      <c r="W21" s="73">
        <f>L21+L22</f>
        <v>1454.28</v>
      </c>
      <c r="AA21" s="73">
        <f>L21+L22</f>
        <v>1454.28</v>
      </c>
      <c r="AB21" s="73">
        <f>M21+M22</f>
        <v>1354.9</v>
      </c>
      <c r="AC21" s="73">
        <f>N16+N18+N19+N20+N22</f>
        <v>30490.3</v>
      </c>
      <c r="AD21" s="73">
        <f>N17+N21</f>
        <v>1208.5</v>
      </c>
      <c r="AE21" s="73">
        <f>AC21+AD21</f>
        <v>31698.799999999999</v>
      </c>
    </row>
    <row r="22" spans="1:31" s="44" customFormat="1" ht="44.25" customHeight="1" x14ac:dyDescent="0.2">
      <c r="A22" s="95"/>
      <c r="B22" s="95"/>
      <c r="C22" s="92"/>
      <c r="D22" s="49">
        <v>201</v>
      </c>
      <c r="E22" s="48" t="s">
        <v>34</v>
      </c>
      <c r="F22" s="49" t="s">
        <v>41</v>
      </c>
      <c r="G22" s="49">
        <v>240</v>
      </c>
      <c r="H22" s="46">
        <v>176.1</v>
      </c>
      <c r="I22" s="46">
        <v>171.42</v>
      </c>
      <c r="J22" s="46">
        <v>169.58</v>
      </c>
      <c r="K22" s="46">
        <v>231.9</v>
      </c>
      <c r="L22" s="33">
        <v>326.27999999999997</v>
      </c>
      <c r="M22" s="33">
        <v>222.7</v>
      </c>
      <c r="N22" s="33">
        <v>241.7</v>
      </c>
      <c r="O22" s="33">
        <v>241.7</v>
      </c>
      <c r="P22" s="33">
        <v>241.7</v>
      </c>
      <c r="Q22" s="33">
        <f>SUM(H22:P22)</f>
        <v>2023.0800000000002</v>
      </c>
      <c r="R22" s="60" t="s">
        <v>64</v>
      </c>
      <c r="S22" s="65"/>
      <c r="T22" s="73">
        <f>H22+I22+J22+K22+L22+M22+N22</f>
        <v>1539.68</v>
      </c>
      <c r="AC22" s="73">
        <f>M21+M17</f>
        <v>1169.1000000000001</v>
      </c>
    </row>
    <row r="23" spans="1:31" s="44" customFormat="1" ht="45" customHeight="1" x14ac:dyDescent="0.2">
      <c r="A23" s="95"/>
      <c r="B23" s="95"/>
      <c r="C23" s="92"/>
      <c r="D23" s="39">
        <v>201</v>
      </c>
      <c r="E23" s="40" t="s">
        <v>34</v>
      </c>
      <c r="F23" s="39" t="s">
        <v>60</v>
      </c>
      <c r="G23" s="39">
        <v>240</v>
      </c>
      <c r="H23" s="33">
        <v>0</v>
      </c>
      <c r="I23" s="33">
        <v>0</v>
      </c>
      <c r="J23" s="33">
        <v>0</v>
      </c>
      <c r="K23" s="46">
        <v>5500.6</v>
      </c>
      <c r="L23" s="46">
        <v>3437.64</v>
      </c>
      <c r="M23" s="33">
        <v>0</v>
      </c>
      <c r="N23" s="33">
        <v>0</v>
      </c>
      <c r="O23" s="33">
        <v>0</v>
      </c>
      <c r="P23" s="33">
        <v>0</v>
      </c>
      <c r="Q23" s="33">
        <f t="shared" ref="Q23:Q24" si="4">H23+I23+J23+K23+L23+M23</f>
        <v>8938.24</v>
      </c>
      <c r="R23" s="68" t="s">
        <v>62</v>
      </c>
      <c r="S23" s="66">
        <f>K23+K24</f>
        <v>6910.17</v>
      </c>
      <c r="T23" s="73">
        <f>H23+I23+J23+K23+L23+M23+N23</f>
        <v>8938.24</v>
      </c>
      <c r="U23" s="73">
        <f>SUM(H23:Q23)</f>
        <v>17876.48</v>
      </c>
      <c r="W23" s="73">
        <f>L23+L21+L17</f>
        <v>4600.5399999999991</v>
      </c>
      <c r="AA23" s="73">
        <f>L23+L24</f>
        <v>4187.55</v>
      </c>
      <c r="AC23" s="73">
        <f>L23+L24</f>
        <v>4187.55</v>
      </c>
    </row>
    <row r="24" spans="1:31" s="44" customFormat="1" ht="40.5" customHeight="1" x14ac:dyDescent="0.2">
      <c r="A24" s="96"/>
      <c r="B24" s="96"/>
      <c r="C24" s="93"/>
      <c r="D24" s="39">
        <v>201</v>
      </c>
      <c r="E24" s="40" t="s">
        <v>34</v>
      </c>
      <c r="F24" s="39" t="s">
        <v>60</v>
      </c>
      <c r="G24" s="39">
        <v>240</v>
      </c>
      <c r="H24" s="33">
        <v>0</v>
      </c>
      <c r="I24" s="33">
        <v>0</v>
      </c>
      <c r="J24" s="33">
        <v>0</v>
      </c>
      <c r="K24" s="46">
        <v>1409.57</v>
      </c>
      <c r="L24" s="46">
        <v>749.91</v>
      </c>
      <c r="M24" s="33">
        <v>0</v>
      </c>
      <c r="N24" s="33">
        <v>0</v>
      </c>
      <c r="O24" s="33">
        <v>0</v>
      </c>
      <c r="P24" s="33">
        <v>0</v>
      </c>
      <c r="Q24" s="33">
        <f t="shared" si="4"/>
        <v>2159.48</v>
      </c>
      <c r="R24" s="69" t="s">
        <v>61</v>
      </c>
      <c r="S24" s="65">
        <f>611.16+798.4</f>
        <v>1409.56</v>
      </c>
      <c r="T24" s="73">
        <f>H24+I24+J24+K24+L24+M24+N24</f>
        <v>2159.48</v>
      </c>
      <c r="U24" s="73">
        <f>SUM(H24:Q24)</f>
        <v>4318.96</v>
      </c>
    </row>
    <row r="25" spans="1:31" s="44" customFormat="1" ht="18" customHeight="1" x14ac:dyDescent="0.2">
      <c r="A25" s="102" t="s">
        <v>51</v>
      </c>
      <c r="B25" s="102" t="s">
        <v>36</v>
      </c>
      <c r="C25" s="50" t="s">
        <v>16</v>
      </c>
      <c r="D25" s="49"/>
      <c r="E25" s="48"/>
      <c r="F25" s="49"/>
      <c r="G25" s="49"/>
      <c r="H25" s="46">
        <f>SUM(H27:H28)</f>
        <v>115.46</v>
      </c>
      <c r="I25" s="46">
        <f t="shared" ref="I25:L25" si="5">SUM(I27:I28)</f>
        <v>115.46</v>
      </c>
      <c r="J25" s="46">
        <f t="shared" si="5"/>
        <v>115.46</v>
      </c>
      <c r="K25" s="46">
        <f t="shared" si="5"/>
        <v>115.46</v>
      </c>
      <c r="L25" s="46">
        <f t="shared" si="5"/>
        <v>115.46</v>
      </c>
      <c r="M25" s="33">
        <f>M27+M28</f>
        <v>115.46</v>
      </c>
      <c r="N25" s="33">
        <f>N27+N28</f>
        <v>115.46</v>
      </c>
      <c r="O25" s="46">
        <f>O27+O28</f>
        <v>115.46</v>
      </c>
      <c r="P25" s="46">
        <f>P27+P28</f>
        <v>115.46</v>
      </c>
      <c r="Q25" s="33">
        <f>SUM(H25:P25)</f>
        <v>1039.1400000000001</v>
      </c>
      <c r="R25" s="59">
        <f>H25+I25+J25+K25+L25+M25+N25</f>
        <v>808.22</v>
      </c>
      <c r="S25" s="66">
        <f>Q27+Q28</f>
        <v>1039.1399999999999</v>
      </c>
    </row>
    <row r="26" spans="1:31" s="44" customFormat="1" ht="15" x14ac:dyDescent="0.2">
      <c r="A26" s="102"/>
      <c r="B26" s="102"/>
      <c r="C26" s="50" t="s">
        <v>6</v>
      </c>
      <c r="D26" s="49"/>
      <c r="E26" s="48"/>
      <c r="F26" s="49"/>
      <c r="G26" s="49"/>
      <c r="H26" s="46"/>
      <c r="I26" s="46"/>
      <c r="J26" s="46"/>
      <c r="K26" s="46"/>
      <c r="L26" s="46"/>
      <c r="M26" s="33"/>
      <c r="N26" s="33"/>
      <c r="O26" s="46"/>
      <c r="P26" s="46"/>
      <c r="Q26" s="33"/>
      <c r="R26" s="58"/>
      <c r="S26" s="65"/>
    </row>
    <row r="27" spans="1:31" s="44" customFormat="1" ht="30" x14ac:dyDescent="0.2">
      <c r="A27" s="102"/>
      <c r="B27" s="102"/>
      <c r="C27" s="50" t="s">
        <v>14</v>
      </c>
      <c r="D27" s="49">
        <v>201</v>
      </c>
      <c r="E27" s="48" t="s">
        <v>34</v>
      </c>
      <c r="F27" s="49" t="s">
        <v>40</v>
      </c>
      <c r="G27" s="49">
        <v>350</v>
      </c>
      <c r="H27" s="46">
        <v>80.459999999999994</v>
      </c>
      <c r="I27" s="46">
        <v>80.459999999999994</v>
      </c>
      <c r="J27" s="46">
        <v>80.459999999999994</v>
      </c>
      <c r="K27" s="46">
        <v>80.459999999999994</v>
      </c>
      <c r="L27" s="46">
        <v>80.459999999999994</v>
      </c>
      <c r="M27" s="33">
        <v>80.459999999999994</v>
      </c>
      <c r="N27" s="33">
        <v>80.459999999999994</v>
      </c>
      <c r="O27" s="46">
        <v>80.459999999999994</v>
      </c>
      <c r="P27" s="46">
        <v>80.459999999999994</v>
      </c>
      <c r="Q27" s="33">
        <f>SUM(H27:P27)</f>
        <v>724.14</v>
      </c>
      <c r="R27" s="60" t="s">
        <v>66</v>
      </c>
      <c r="S27" s="66">
        <f>H27+I27+J27+K27+L27+M27+N27</f>
        <v>563.21999999999991</v>
      </c>
    </row>
    <row r="28" spans="1:31" s="45" customFormat="1" ht="54" customHeight="1" x14ac:dyDescent="0.2">
      <c r="A28" s="104"/>
      <c r="B28" s="104"/>
      <c r="C28" s="50" t="s">
        <v>7</v>
      </c>
      <c r="D28" s="49">
        <v>274</v>
      </c>
      <c r="E28" s="48" t="s">
        <v>34</v>
      </c>
      <c r="F28" s="49" t="s">
        <v>40</v>
      </c>
      <c r="G28" s="49">
        <v>240</v>
      </c>
      <c r="H28" s="46">
        <v>35</v>
      </c>
      <c r="I28" s="46">
        <v>35</v>
      </c>
      <c r="J28" s="46">
        <v>35</v>
      </c>
      <c r="K28" s="46">
        <v>35</v>
      </c>
      <c r="L28" s="46">
        <v>35</v>
      </c>
      <c r="M28" s="33">
        <v>35</v>
      </c>
      <c r="N28" s="33">
        <v>35</v>
      </c>
      <c r="O28" s="46">
        <v>35</v>
      </c>
      <c r="P28" s="46">
        <v>35</v>
      </c>
      <c r="Q28" s="33">
        <f>SUM(H28:P28)</f>
        <v>315</v>
      </c>
      <c r="R28" s="59">
        <f>H28+I28+J28+K28+L28+M28+N28</f>
        <v>245</v>
      </c>
      <c r="S28" s="64"/>
    </row>
    <row r="29" spans="1:31" s="44" customFormat="1" ht="15" customHeight="1" x14ac:dyDescent="0.2">
      <c r="A29" s="102" t="s">
        <v>52</v>
      </c>
      <c r="B29" s="102" t="s">
        <v>73</v>
      </c>
      <c r="C29" s="50" t="s">
        <v>16</v>
      </c>
      <c r="D29" s="51"/>
      <c r="E29" s="51"/>
      <c r="F29" s="51"/>
      <c r="G29" s="51"/>
      <c r="H29" s="46">
        <f>H31</f>
        <v>80.459999999999994</v>
      </c>
      <c r="I29" s="46">
        <f t="shared" ref="I29:J29" si="6">I31</f>
        <v>80.459999999999994</v>
      </c>
      <c r="J29" s="46">
        <f t="shared" si="6"/>
        <v>80.459999999999994</v>
      </c>
      <c r="K29" s="46">
        <f t="shared" ref="K29:P29" si="7">K31</f>
        <v>80.459999999999994</v>
      </c>
      <c r="L29" s="46">
        <f t="shared" si="7"/>
        <v>80.459999999999994</v>
      </c>
      <c r="M29" s="33">
        <f t="shared" si="7"/>
        <v>80.459999999999994</v>
      </c>
      <c r="N29" s="33">
        <f t="shared" si="7"/>
        <v>80.459999999999994</v>
      </c>
      <c r="O29" s="46">
        <f t="shared" si="7"/>
        <v>80.459999999999994</v>
      </c>
      <c r="P29" s="46">
        <f t="shared" si="7"/>
        <v>80.459999999999994</v>
      </c>
      <c r="Q29" s="46">
        <f>SUM(H29:P29)</f>
        <v>724.14</v>
      </c>
      <c r="R29" s="58"/>
      <c r="S29" s="65"/>
    </row>
    <row r="30" spans="1:31" s="44" customFormat="1" ht="15" x14ac:dyDescent="0.2">
      <c r="A30" s="102"/>
      <c r="B30" s="102"/>
      <c r="C30" s="50" t="s">
        <v>6</v>
      </c>
      <c r="D30" s="51"/>
      <c r="E30" s="51"/>
      <c r="F30" s="51"/>
      <c r="G30" s="51"/>
      <c r="H30" s="51"/>
      <c r="I30" s="51"/>
      <c r="J30" s="51"/>
      <c r="K30" s="51"/>
      <c r="L30" s="51"/>
      <c r="M30" s="83"/>
      <c r="N30" s="83"/>
      <c r="O30" s="51"/>
      <c r="P30" s="51"/>
      <c r="Q30" s="51"/>
      <c r="R30" s="58"/>
      <c r="S30" s="65"/>
    </row>
    <row r="31" spans="1:31" s="44" customFormat="1" ht="56.25" customHeight="1" x14ac:dyDescent="0.2">
      <c r="A31" s="102"/>
      <c r="B31" s="102"/>
      <c r="C31" s="50" t="s">
        <v>14</v>
      </c>
      <c r="D31" s="49">
        <v>201</v>
      </c>
      <c r="E31" s="48" t="s">
        <v>34</v>
      </c>
      <c r="F31" s="49" t="s">
        <v>38</v>
      </c>
      <c r="G31" s="49">
        <v>350</v>
      </c>
      <c r="H31" s="46">
        <v>80.459999999999994</v>
      </c>
      <c r="I31" s="46">
        <v>80.459999999999994</v>
      </c>
      <c r="J31" s="46">
        <v>80.459999999999994</v>
      </c>
      <c r="K31" s="46">
        <v>80.459999999999994</v>
      </c>
      <c r="L31" s="46">
        <v>80.459999999999994</v>
      </c>
      <c r="M31" s="33">
        <v>80.459999999999994</v>
      </c>
      <c r="N31" s="33">
        <v>80.459999999999994</v>
      </c>
      <c r="O31" s="46">
        <v>80.459999999999994</v>
      </c>
      <c r="P31" s="46">
        <v>80.459999999999994</v>
      </c>
      <c r="Q31" s="46">
        <f>SUM(H31:P31)</f>
        <v>724.14</v>
      </c>
      <c r="R31" s="60" t="s">
        <v>67</v>
      </c>
      <c r="S31" s="65"/>
    </row>
    <row r="32" spans="1:31" s="44" customFormat="1" ht="15" x14ac:dyDescent="0.2">
      <c r="A32" s="102" t="s">
        <v>53</v>
      </c>
      <c r="B32" s="90" t="s">
        <v>75</v>
      </c>
      <c r="C32" s="50" t="s">
        <v>16</v>
      </c>
      <c r="D32" s="49"/>
      <c r="E32" s="48"/>
      <c r="F32" s="49"/>
      <c r="G32" s="49"/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33">
        <v>0</v>
      </c>
      <c r="N32" s="33">
        <v>0</v>
      </c>
      <c r="O32" s="46">
        <f>O34</f>
        <v>0</v>
      </c>
      <c r="P32" s="46">
        <v>0</v>
      </c>
      <c r="Q32" s="46">
        <v>0</v>
      </c>
      <c r="R32" s="58"/>
      <c r="S32" s="65"/>
    </row>
    <row r="33" spans="1:19" s="44" customFormat="1" ht="15" x14ac:dyDescent="0.2">
      <c r="A33" s="102"/>
      <c r="B33" s="90"/>
      <c r="C33" s="50" t="s">
        <v>6</v>
      </c>
      <c r="D33" s="49"/>
      <c r="E33" s="48"/>
      <c r="F33" s="49"/>
      <c r="G33" s="49"/>
      <c r="H33" s="46"/>
      <c r="I33" s="46"/>
      <c r="J33" s="46"/>
      <c r="K33" s="46"/>
      <c r="L33" s="46"/>
      <c r="M33" s="33"/>
      <c r="N33" s="33"/>
      <c r="O33" s="46"/>
      <c r="P33" s="46"/>
      <c r="Q33" s="46"/>
      <c r="R33" s="58"/>
      <c r="S33" s="65"/>
    </row>
    <row r="34" spans="1:19" s="44" customFormat="1" ht="81" customHeight="1" x14ac:dyDescent="0.2">
      <c r="A34" s="102"/>
      <c r="B34" s="90"/>
      <c r="C34" s="50" t="s">
        <v>14</v>
      </c>
      <c r="D34" s="49">
        <v>201</v>
      </c>
      <c r="E34" s="48" t="s">
        <v>34</v>
      </c>
      <c r="F34" s="48" t="s">
        <v>47</v>
      </c>
      <c r="G34" s="49">
        <v>630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33">
        <v>0</v>
      </c>
      <c r="N34" s="33">
        <v>0</v>
      </c>
      <c r="O34" s="46">
        <v>0</v>
      </c>
      <c r="P34" s="46">
        <v>0</v>
      </c>
      <c r="Q34" s="46">
        <v>0</v>
      </c>
      <c r="R34" s="58"/>
      <c r="S34" s="65"/>
    </row>
    <row r="35" spans="1:19" ht="15" x14ac:dyDescent="0.2">
      <c r="A35" s="97" t="s">
        <v>56</v>
      </c>
      <c r="B35" s="97" t="s">
        <v>59</v>
      </c>
      <c r="C35" s="43" t="s">
        <v>5</v>
      </c>
      <c r="D35" s="32"/>
      <c r="E35" s="32"/>
      <c r="F35" s="32"/>
      <c r="G35" s="32"/>
      <c r="H35" s="33">
        <f>H37+H38</f>
        <v>0</v>
      </c>
      <c r="I35" s="33">
        <f t="shared" ref="I35:L35" si="8">I37+I38</f>
        <v>0</v>
      </c>
      <c r="J35" s="46">
        <f t="shared" si="8"/>
        <v>471.03</v>
      </c>
      <c r="K35" s="46">
        <f t="shared" si="8"/>
        <v>471.03</v>
      </c>
      <c r="L35" s="46">
        <f t="shared" si="8"/>
        <v>471.03</v>
      </c>
      <c r="M35" s="33">
        <f>M37+M38</f>
        <v>471.03</v>
      </c>
      <c r="N35" s="33">
        <f>N37+N38</f>
        <v>471.03</v>
      </c>
      <c r="O35" s="33">
        <f>O37+O38</f>
        <v>471.03</v>
      </c>
      <c r="P35" s="33">
        <f>P37+P38</f>
        <v>471.03</v>
      </c>
      <c r="Q35" s="33">
        <f>SUM(H35:P35)</f>
        <v>3297.2099999999991</v>
      </c>
      <c r="R35" s="59">
        <f>Q38+Q37</f>
        <v>3297.21</v>
      </c>
      <c r="S35" s="65"/>
    </row>
    <row r="36" spans="1:19" ht="15" x14ac:dyDescent="0.2">
      <c r="A36" s="98"/>
      <c r="B36" s="98"/>
      <c r="C36" s="43" t="s">
        <v>6</v>
      </c>
      <c r="D36" s="32"/>
      <c r="E36" s="32"/>
      <c r="F36" s="32"/>
      <c r="G36" s="32"/>
      <c r="H36" s="33"/>
      <c r="I36" s="33"/>
      <c r="J36" s="46"/>
      <c r="K36" s="46"/>
      <c r="L36" s="46"/>
      <c r="M36" s="33"/>
      <c r="N36" s="33"/>
      <c r="O36" s="33"/>
      <c r="P36" s="33"/>
      <c r="Q36" s="33"/>
      <c r="R36" s="62"/>
      <c r="S36" s="65"/>
    </row>
    <row r="37" spans="1:19" ht="38.25" x14ac:dyDescent="0.2">
      <c r="A37" s="98"/>
      <c r="B37" s="98"/>
      <c r="C37" s="43" t="s">
        <v>35</v>
      </c>
      <c r="D37" s="39">
        <v>201</v>
      </c>
      <c r="E37" s="40" t="s">
        <v>34</v>
      </c>
      <c r="F37" s="39" t="s">
        <v>38</v>
      </c>
      <c r="G37" s="39">
        <v>350</v>
      </c>
      <c r="H37" s="46">
        <v>0</v>
      </c>
      <c r="I37" s="46">
        <v>0</v>
      </c>
      <c r="J37" s="46">
        <v>172.41</v>
      </c>
      <c r="K37" s="46">
        <v>172.41</v>
      </c>
      <c r="L37" s="46">
        <v>172.41</v>
      </c>
      <c r="M37" s="33">
        <v>172.41</v>
      </c>
      <c r="N37" s="33">
        <v>172.41</v>
      </c>
      <c r="O37" s="46">
        <v>172.41</v>
      </c>
      <c r="P37" s="46">
        <v>172.41</v>
      </c>
      <c r="Q37" s="33">
        <f>SUM(H37:P37)</f>
        <v>1206.8700000000001</v>
      </c>
      <c r="R37" s="60" t="s">
        <v>68</v>
      </c>
      <c r="S37" s="65"/>
    </row>
    <row r="38" spans="1:19" ht="45" x14ac:dyDescent="0.2">
      <c r="A38" s="99"/>
      <c r="B38" s="99"/>
      <c r="C38" s="43" t="s">
        <v>7</v>
      </c>
      <c r="D38" s="39">
        <v>274</v>
      </c>
      <c r="E38" s="40" t="s">
        <v>34</v>
      </c>
      <c r="F38" s="39" t="s">
        <v>38</v>
      </c>
      <c r="G38" s="39">
        <v>240</v>
      </c>
      <c r="H38" s="33">
        <v>0</v>
      </c>
      <c r="I38" s="33">
        <v>0</v>
      </c>
      <c r="J38" s="46">
        <v>298.62</v>
      </c>
      <c r="K38" s="46">
        <v>298.62</v>
      </c>
      <c r="L38" s="46">
        <v>298.62</v>
      </c>
      <c r="M38" s="33">
        <v>298.62</v>
      </c>
      <c r="N38" s="33">
        <v>298.62</v>
      </c>
      <c r="O38" s="33">
        <v>298.62</v>
      </c>
      <c r="P38" s="33">
        <v>298.62</v>
      </c>
      <c r="Q38" s="33">
        <f>SUM(H38:P38)</f>
        <v>2090.3399999999997</v>
      </c>
      <c r="R38" s="58"/>
      <c r="S38" s="65"/>
    </row>
    <row r="39" spans="1:19" x14ac:dyDescent="0.2">
      <c r="R39" s="57"/>
    </row>
    <row r="40" spans="1:19" x14ac:dyDescent="0.2">
      <c r="R40" s="57"/>
    </row>
  </sheetData>
  <mergeCells count="22">
    <mergeCell ref="A35:A38"/>
    <mergeCell ref="B35:B38"/>
    <mergeCell ref="H1:Q1"/>
    <mergeCell ref="A2:Q2"/>
    <mergeCell ref="A9:A13"/>
    <mergeCell ref="B9:B13"/>
    <mergeCell ref="A32:A34"/>
    <mergeCell ref="B32:B34"/>
    <mergeCell ref="B29:B31"/>
    <mergeCell ref="A29:A31"/>
    <mergeCell ref="H3:Q3"/>
    <mergeCell ref="B25:B28"/>
    <mergeCell ref="A25:A28"/>
    <mergeCell ref="A3:A4"/>
    <mergeCell ref="B3:B4"/>
    <mergeCell ref="B5:B8"/>
    <mergeCell ref="A5:A8"/>
    <mergeCell ref="D3:G3"/>
    <mergeCell ref="C3:C4"/>
    <mergeCell ref="C16:C24"/>
    <mergeCell ref="B14:B24"/>
    <mergeCell ref="A14:A24"/>
  </mergeCells>
  <pageMargins left="0.23622047244094491" right="0.23622047244094491" top="0.74803149606299213" bottom="0.74803149606299213" header="0.31496062992125984" footer="0.31496062992125984"/>
  <pageSetup paperSize="9" scale="4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tabSelected="1" view="pageBreakPreview" topLeftCell="B1" zoomScaleNormal="80" zoomScaleSheetLayoutView="100" workbookViewId="0">
      <selection activeCell="D1" sqref="D1:M1"/>
    </sheetView>
  </sheetViews>
  <sheetFormatPr defaultColWidth="9.140625" defaultRowHeight="12.75" x14ac:dyDescent="0.2"/>
  <cols>
    <col min="1" max="1" width="45.5703125" style="4" customWidth="1"/>
    <col min="2" max="2" width="37" style="4" customWidth="1"/>
    <col min="3" max="3" width="31" style="4" customWidth="1"/>
    <col min="4" max="13" width="15.28515625" style="4" customWidth="1"/>
    <col min="14" max="14" width="10.85546875" style="4" hidden="1" customWidth="1"/>
    <col min="15" max="15" width="11.28515625" style="4" bestFit="1" customWidth="1"/>
    <col min="16" max="16384" width="9.140625" style="4"/>
  </cols>
  <sheetData>
    <row r="1" spans="1:19" ht="49.5" customHeight="1" x14ac:dyDescent="0.25">
      <c r="A1" s="3"/>
      <c r="B1" s="3"/>
      <c r="C1" s="3"/>
      <c r="D1" s="112" t="s">
        <v>78</v>
      </c>
      <c r="E1" s="112"/>
      <c r="F1" s="112"/>
      <c r="G1" s="112"/>
      <c r="H1" s="112"/>
      <c r="I1" s="112"/>
      <c r="J1" s="112"/>
      <c r="K1" s="112"/>
      <c r="L1" s="112"/>
      <c r="M1" s="112"/>
    </row>
    <row r="2" spans="1:19" ht="29.25" customHeight="1" x14ac:dyDescent="0.25">
      <c r="A2" s="106" t="s">
        <v>17</v>
      </c>
      <c r="B2" s="107"/>
      <c r="C2" s="107"/>
      <c r="D2" s="107"/>
      <c r="E2" s="108"/>
      <c r="F2" s="108"/>
      <c r="G2" s="108"/>
      <c r="H2" s="108"/>
      <c r="I2" s="108"/>
      <c r="J2" s="108"/>
      <c r="K2" s="108"/>
      <c r="L2" s="108"/>
      <c r="M2" s="108"/>
      <c r="N2" s="5"/>
      <c r="O2" s="5"/>
      <c r="P2" s="5"/>
    </row>
    <row r="3" spans="1:19" ht="12.75" customHeight="1" x14ac:dyDescent="0.25">
      <c r="A3" s="105" t="s">
        <v>18</v>
      </c>
      <c r="B3" s="105" t="s">
        <v>19</v>
      </c>
      <c r="C3" s="109" t="s">
        <v>20</v>
      </c>
      <c r="D3" s="105" t="s">
        <v>46</v>
      </c>
      <c r="E3" s="105"/>
      <c r="F3" s="105"/>
      <c r="G3" s="105"/>
      <c r="H3" s="105"/>
      <c r="I3" s="105"/>
      <c r="J3" s="105"/>
      <c r="K3" s="105"/>
      <c r="L3" s="105"/>
      <c r="M3" s="113"/>
      <c r="N3" s="6"/>
      <c r="O3" s="6"/>
      <c r="P3" s="6"/>
    </row>
    <row r="4" spans="1:19" ht="30" x14ac:dyDescent="0.2">
      <c r="A4" s="109"/>
      <c r="B4" s="109"/>
      <c r="C4" s="110"/>
      <c r="D4" s="7">
        <v>2019</v>
      </c>
      <c r="E4" s="16">
        <v>2020</v>
      </c>
      <c r="F4" s="18">
        <v>2021</v>
      </c>
      <c r="G4" s="26">
        <v>2022</v>
      </c>
      <c r="H4" s="37">
        <v>2023</v>
      </c>
      <c r="I4" s="53">
        <v>2024</v>
      </c>
      <c r="J4" s="71">
        <v>2025</v>
      </c>
      <c r="K4" s="82">
        <v>2026</v>
      </c>
      <c r="L4" s="87">
        <v>2027</v>
      </c>
      <c r="M4" s="7" t="s">
        <v>12</v>
      </c>
      <c r="N4" s="6"/>
      <c r="O4" s="6"/>
      <c r="P4" s="6"/>
    </row>
    <row r="5" spans="1:19" ht="15" x14ac:dyDescent="0.2">
      <c r="A5" s="105" t="s">
        <v>2</v>
      </c>
      <c r="B5" s="109" t="s">
        <v>43</v>
      </c>
      <c r="C5" s="8" t="s">
        <v>21</v>
      </c>
      <c r="D5" s="9">
        <f>D7+D8+D9+D10+D11</f>
        <v>18859.389999999996</v>
      </c>
      <c r="E5" s="28">
        <f t="shared" ref="E5:F5" si="0">E7+E8+E9+E10+E11</f>
        <v>21758.309999999994</v>
      </c>
      <c r="F5" s="28">
        <f t="shared" si="0"/>
        <v>21448.92</v>
      </c>
      <c r="G5" s="28">
        <f t="shared" ref="G5:L5" si="1">G8+G9</f>
        <v>29681.57</v>
      </c>
      <c r="H5" s="28">
        <f t="shared" si="1"/>
        <v>33209.429999999993</v>
      </c>
      <c r="I5" s="28">
        <f t="shared" si="1"/>
        <v>30322.489999999998</v>
      </c>
      <c r="J5" s="28">
        <f t="shared" si="1"/>
        <v>36947.719999999994</v>
      </c>
      <c r="K5" s="28">
        <f t="shared" si="1"/>
        <v>32912.679999999993</v>
      </c>
      <c r="L5" s="33">
        <f t="shared" si="1"/>
        <v>32912.68</v>
      </c>
      <c r="M5" s="28">
        <f>D5+E5+F5+G5+H5+I5+J5+K5+L5</f>
        <v>258053.18999999997</v>
      </c>
      <c r="N5" s="38">
        <f>M9+M8</f>
        <v>258053.18999999997</v>
      </c>
      <c r="O5" s="38">
        <f>M8+M9</f>
        <v>258053.18999999997</v>
      </c>
    </row>
    <row r="6" spans="1:19" ht="15" x14ac:dyDescent="0.2">
      <c r="A6" s="105"/>
      <c r="B6" s="110"/>
      <c r="C6" s="8" t="s">
        <v>22</v>
      </c>
      <c r="D6" s="10"/>
      <c r="E6" s="10"/>
      <c r="F6" s="10"/>
      <c r="G6" s="10"/>
      <c r="H6" s="10"/>
      <c r="I6" s="10"/>
      <c r="J6" s="10"/>
      <c r="K6" s="10"/>
      <c r="L6" s="10"/>
      <c r="M6" s="9"/>
      <c r="N6" s="38"/>
      <c r="O6" s="38"/>
      <c r="P6" s="38"/>
      <c r="Q6" s="38"/>
      <c r="R6" s="38"/>
      <c r="S6" s="38"/>
    </row>
    <row r="7" spans="1:19" ht="15" x14ac:dyDescent="0.2">
      <c r="A7" s="105"/>
      <c r="B7" s="110"/>
      <c r="C7" s="8" t="s">
        <v>23</v>
      </c>
      <c r="D7" s="9">
        <f>D6+E6+F6</f>
        <v>0</v>
      </c>
      <c r="E7" s="11">
        <f t="shared" ref="E7:M7" si="2">E14+E21+E28</f>
        <v>0</v>
      </c>
      <c r="F7" s="11">
        <f t="shared" si="2"/>
        <v>0</v>
      </c>
      <c r="G7" s="11">
        <f t="shared" si="2"/>
        <v>0</v>
      </c>
      <c r="H7" s="11">
        <f t="shared" ref="H7" si="3">H14+H21+H28</f>
        <v>0</v>
      </c>
      <c r="I7" s="9">
        <f>I6+N6+O6</f>
        <v>0</v>
      </c>
      <c r="J7" s="9">
        <f>J6+O6+P6</f>
        <v>0</v>
      </c>
      <c r="K7" s="9">
        <f>K6+P6+Q6</f>
        <v>0</v>
      </c>
      <c r="L7" s="9">
        <f>L6+Q6+R6</f>
        <v>0</v>
      </c>
      <c r="M7" s="11">
        <f t="shared" si="2"/>
        <v>0</v>
      </c>
    </row>
    <row r="8" spans="1:19" ht="15" x14ac:dyDescent="0.2">
      <c r="A8" s="105"/>
      <c r="B8" s="110"/>
      <c r="C8" s="8" t="s">
        <v>24</v>
      </c>
      <c r="D8" s="12">
        <f>D15+D22+D29+D36</f>
        <v>880.5</v>
      </c>
      <c r="E8" s="12">
        <f t="shared" ref="E8:G8" si="4">E15+E22+E29+E36</f>
        <v>999.35</v>
      </c>
      <c r="F8" s="12">
        <f t="shared" si="4"/>
        <v>847.9</v>
      </c>
      <c r="G8" s="12">
        <f t="shared" si="4"/>
        <v>6660.1</v>
      </c>
      <c r="H8" s="12">
        <f>H15+H22+H29+H36</f>
        <v>4600.54</v>
      </c>
      <c r="I8" s="12">
        <f>'Приложение 2.'!M21+'Приложение 2.'!M17</f>
        <v>1169.1000000000001</v>
      </c>
      <c r="J8" s="12">
        <f>J22</f>
        <v>1208.5</v>
      </c>
      <c r="K8" s="12">
        <f>'Приложение 2.'!O21+'Приложение 2.'!O17</f>
        <v>1208.5</v>
      </c>
      <c r="L8" s="12">
        <f>'Приложение 2.'!P21+'Приложение 2.'!P17</f>
        <v>1208.5</v>
      </c>
      <c r="M8" s="12">
        <f>D8+E8+F8+G8+H8+I8+J8+K8+L8</f>
        <v>18782.989999999998</v>
      </c>
      <c r="N8" s="38">
        <f>D8+E8+F8+G8+H8+I8</f>
        <v>15157.49</v>
      </c>
    </row>
    <row r="9" spans="1:19" ht="15" x14ac:dyDescent="0.2">
      <c r="A9" s="105"/>
      <c r="B9" s="110"/>
      <c r="C9" s="8" t="s">
        <v>25</v>
      </c>
      <c r="D9" s="9">
        <f>D16+D23+D30+D37</f>
        <v>17978.889999999996</v>
      </c>
      <c r="E9" s="9">
        <f t="shared" ref="E9" si="5">E16+E23+E30+E37</f>
        <v>20758.959999999995</v>
      </c>
      <c r="F9" s="9">
        <f>F16+F23+F30+F37+F40+Q52+F47</f>
        <v>20601.019999999997</v>
      </c>
      <c r="G9" s="9">
        <f>G16+G23+G30+G37+G40+R52+G47</f>
        <v>23021.469999999998</v>
      </c>
      <c r="H9" s="28">
        <f>H16+H23+H30+H37+H40+S52+H47</f>
        <v>28608.889999999996</v>
      </c>
      <c r="I9" s="9">
        <f>I12+I23+I26++I33+I47</f>
        <v>29153.39</v>
      </c>
      <c r="J9" s="9">
        <f>J12+J23+J26++J33+J47</f>
        <v>35739.219999999994</v>
      </c>
      <c r="K9" s="9">
        <f>K12+K23+K30+K33+K47</f>
        <v>31704.179999999997</v>
      </c>
      <c r="L9" s="9">
        <f>L12+L26+L33+L47+L23</f>
        <v>31704.18</v>
      </c>
      <c r="M9" s="9">
        <f>D9+E9+F9+G9+H9+I9+J9+K9+L9</f>
        <v>239270.19999999998</v>
      </c>
      <c r="N9" s="38">
        <f>M9+M8</f>
        <v>258053.18999999997</v>
      </c>
    </row>
    <row r="10" spans="1:19" ht="30" x14ac:dyDescent="0.2">
      <c r="A10" s="105"/>
      <c r="B10" s="110"/>
      <c r="C10" s="8" t="s">
        <v>26</v>
      </c>
      <c r="D10" s="9">
        <f>D17+D24+D31</f>
        <v>0</v>
      </c>
      <c r="E10" s="9">
        <f t="shared" ref="E10:M10" si="6">E17+E24+E31</f>
        <v>0</v>
      </c>
      <c r="F10" s="9">
        <f t="shared" si="6"/>
        <v>0</v>
      </c>
      <c r="G10" s="9">
        <f t="shared" si="6"/>
        <v>0</v>
      </c>
      <c r="H10" s="9">
        <f t="shared" ref="H10:I11" si="7">H17+H24+H31</f>
        <v>0</v>
      </c>
      <c r="I10" s="9">
        <f t="shared" si="7"/>
        <v>0</v>
      </c>
      <c r="J10" s="9">
        <v>0</v>
      </c>
      <c r="K10" s="9">
        <v>0</v>
      </c>
      <c r="L10" s="9">
        <v>0</v>
      </c>
      <c r="M10" s="9">
        <f t="shared" si="6"/>
        <v>0</v>
      </c>
    </row>
    <row r="11" spans="1:19" ht="15" x14ac:dyDescent="0.2">
      <c r="A11" s="109"/>
      <c r="B11" s="110"/>
      <c r="C11" s="13" t="s">
        <v>27</v>
      </c>
      <c r="D11" s="14">
        <f>D18+D25+D32</f>
        <v>0</v>
      </c>
      <c r="E11" s="14">
        <f t="shared" ref="E11:M11" si="8">E18+E25+E32</f>
        <v>0</v>
      </c>
      <c r="F11" s="14">
        <f t="shared" si="8"/>
        <v>0</v>
      </c>
      <c r="G11" s="14">
        <f t="shared" si="8"/>
        <v>0</v>
      </c>
      <c r="H11" s="9">
        <f t="shared" si="7"/>
        <v>0</v>
      </c>
      <c r="I11" s="9">
        <f t="shared" si="7"/>
        <v>0</v>
      </c>
      <c r="J11" s="9">
        <f>J10+O10+P10</f>
        <v>0</v>
      </c>
      <c r="K11" s="9">
        <f>K10+P10+Q10</f>
        <v>0</v>
      </c>
      <c r="L11" s="9">
        <v>0</v>
      </c>
      <c r="M11" s="14">
        <f t="shared" si="8"/>
        <v>0</v>
      </c>
    </row>
    <row r="12" spans="1:19" ht="15" x14ac:dyDescent="0.2">
      <c r="A12" s="105" t="s">
        <v>49</v>
      </c>
      <c r="B12" s="105" t="s">
        <v>72</v>
      </c>
      <c r="C12" s="8" t="s">
        <v>21</v>
      </c>
      <c r="D12" s="12">
        <f>D16</f>
        <v>1200.48</v>
      </c>
      <c r="E12" s="12">
        <f>E16</f>
        <v>1106.8400000000001</v>
      </c>
      <c r="F12" s="12">
        <f>'Приложение 2.'!J9</f>
        <v>949.73</v>
      </c>
      <c r="G12" s="12">
        <f>G16</f>
        <v>2033.8</v>
      </c>
      <c r="H12" s="12">
        <f>'Приложение 2.'!L9</f>
        <v>756.15</v>
      </c>
      <c r="I12" s="12">
        <f>I16</f>
        <v>1995.73</v>
      </c>
      <c r="J12" s="12">
        <f>J16</f>
        <v>4581.97</v>
      </c>
      <c r="K12" s="12">
        <f>K16</f>
        <v>787.18000000000006</v>
      </c>
      <c r="L12" s="12">
        <f>L16</f>
        <v>787.18000000000006</v>
      </c>
      <c r="M12" s="9">
        <f>D12+E12+F12+G12+H12+I12+J12+K12+L12</f>
        <v>14199.060000000001</v>
      </c>
    </row>
    <row r="13" spans="1:19" ht="15" x14ac:dyDescent="0.2">
      <c r="A13" s="105"/>
      <c r="B13" s="105"/>
      <c r="C13" s="8" t="s">
        <v>22</v>
      </c>
      <c r="D13" s="10"/>
      <c r="E13" s="10"/>
      <c r="F13" s="10"/>
      <c r="G13" s="10"/>
      <c r="H13" s="10"/>
      <c r="I13" s="10"/>
      <c r="J13" s="10"/>
      <c r="K13" s="10"/>
      <c r="L13" s="88"/>
      <c r="M13" s="84"/>
      <c r="N13" s="38"/>
      <c r="O13" s="38"/>
      <c r="P13" s="38"/>
      <c r="Q13" s="38"/>
      <c r="R13" s="38"/>
      <c r="S13" s="38"/>
    </row>
    <row r="14" spans="1:19" ht="15" x14ac:dyDescent="0.2">
      <c r="A14" s="105"/>
      <c r="B14" s="105"/>
      <c r="C14" s="8" t="s">
        <v>23</v>
      </c>
      <c r="D14" s="9">
        <f>D13+E13+F13</f>
        <v>0</v>
      </c>
      <c r="E14" s="9">
        <f t="shared" ref="E14" si="9">E13+F13+G13</f>
        <v>0</v>
      </c>
      <c r="F14" s="9">
        <f>F13+G13+H13</f>
        <v>0</v>
      </c>
      <c r="G14" s="9">
        <f>G13+H13+M13</f>
        <v>0</v>
      </c>
      <c r="H14" s="9">
        <f t="shared" ref="H14:L15" si="10">H13+M13+N13</f>
        <v>0</v>
      </c>
      <c r="I14" s="9">
        <f t="shared" si="10"/>
        <v>0</v>
      </c>
      <c r="J14" s="9">
        <f t="shared" si="10"/>
        <v>0</v>
      </c>
      <c r="K14" s="9">
        <f t="shared" si="10"/>
        <v>0</v>
      </c>
      <c r="L14" s="9">
        <f t="shared" si="10"/>
        <v>0</v>
      </c>
      <c r="M14" s="9">
        <f>M13+N13+O13</f>
        <v>0</v>
      </c>
    </row>
    <row r="15" spans="1:19" ht="15" x14ac:dyDescent="0.2">
      <c r="A15" s="105"/>
      <c r="B15" s="105"/>
      <c r="C15" s="8" t="s">
        <v>28</v>
      </c>
      <c r="D15" s="14">
        <f>'Приложение 3'!Q7</f>
        <v>0</v>
      </c>
      <c r="E15" s="14">
        <f>'Приложение 3'!R7</f>
        <v>0</v>
      </c>
      <c r="F15" s="14">
        <f>'Приложение 3'!S7</f>
        <v>0</v>
      </c>
      <c r="G15" s="14">
        <f>'Приложение 3'!T7</f>
        <v>0</v>
      </c>
      <c r="H15" s="9">
        <f t="shared" si="10"/>
        <v>0</v>
      </c>
      <c r="I15" s="9">
        <f t="shared" si="10"/>
        <v>0</v>
      </c>
      <c r="J15" s="9">
        <f t="shared" si="10"/>
        <v>0</v>
      </c>
      <c r="K15" s="9">
        <f t="shared" si="10"/>
        <v>0</v>
      </c>
      <c r="L15" s="9">
        <f t="shared" si="10"/>
        <v>0</v>
      </c>
      <c r="M15" s="14">
        <f>'Приложение 3'!V7</f>
        <v>0</v>
      </c>
      <c r="N15" s="27"/>
    </row>
    <row r="16" spans="1:19" ht="15" x14ac:dyDescent="0.2">
      <c r="A16" s="105"/>
      <c r="B16" s="105"/>
      <c r="C16" s="17" t="s">
        <v>29</v>
      </c>
      <c r="D16" s="12">
        <f>'Приложение 2.'!H9</f>
        <v>1200.48</v>
      </c>
      <c r="E16" s="12">
        <f>'Приложение 2.'!I9</f>
        <v>1106.8400000000001</v>
      </c>
      <c r="F16" s="12">
        <f>'Приложение 2.'!J9</f>
        <v>949.73</v>
      </c>
      <c r="G16" s="12">
        <f>'Приложение 2.'!K9</f>
        <v>2033.8</v>
      </c>
      <c r="H16" s="12">
        <f>'Приложение 2.'!L9</f>
        <v>756.15</v>
      </c>
      <c r="I16" s="12">
        <f>'Приложение 2.'!M9</f>
        <v>1995.73</v>
      </c>
      <c r="J16" s="12">
        <f>'Приложение 2.'!N9</f>
        <v>4581.97</v>
      </c>
      <c r="K16" s="12">
        <f>'Приложение 2.'!O9</f>
        <v>787.18000000000006</v>
      </c>
      <c r="L16" s="12">
        <f>'Приложение 2.'!P9</f>
        <v>787.18000000000006</v>
      </c>
      <c r="M16" s="9">
        <f>D16+E16+F16+G16+H16+I16+J16+K16+L16</f>
        <v>14199.060000000001</v>
      </c>
    </row>
    <row r="17" spans="1:19" ht="30" x14ac:dyDescent="0.2">
      <c r="A17" s="105"/>
      <c r="B17" s="105"/>
      <c r="C17" s="8" t="s">
        <v>26</v>
      </c>
      <c r="D17" s="14">
        <f>'Приложение 3'!Q9</f>
        <v>0</v>
      </c>
      <c r="E17" s="14">
        <f>'Приложение 3'!R9</f>
        <v>0</v>
      </c>
      <c r="F17" s="14">
        <f>'Приложение 3'!S9</f>
        <v>0</v>
      </c>
      <c r="G17" s="14">
        <f>'Приложение 3'!T9</f>
        <v>0</v>
      </c>
      <c r="H17" s="14">
        <f>'Приложение 3'!U9</f>
        <v>0</v>
      </c>
      <c r="I17" s="14">
        <f>'Приложение 3'!V9</f>
        <v>0</v>
      </c>
      <c r="J17" s="9">
        <v>0</v>
      </c>
      <c r="K17" s="9">
        <v>0</v>
      </c>
      <c r="L17" s="9">
        <v>0</v>
      </c>
      <c r="M17" s="14">
        <f>'Приложение 3'!V9</f>
        <v>0</v>
      </c>
    </row>
    <row r="18" spans="1:19" ht="15" x14ac:dyDescent="0.2">
      <c r="A18" s="109"/>
      <c r="B18" s="109"/>
      <c r="C18" s="13" t="s">
        <v>30</v>
      </c>
      <c r="D18" s="14">
        <f>'Приложение 3'!Q10</f>
        <v>0</v>
      </c>
      <c r="E18" s="14">
        <f>'Приложение 3'!R10</f>
        <v>0</v>
      </c>
      <c r="F18" s="14">
        <f>'Приложение 3'!S10</f>
        <v>0</v>
      </c>
      <c r="G18" s="14">
        <f>'Приложение 3'!T10</f>
        <v>0</v>
      </c>
      <c r="H18" s="14">
        <f>'Приложение 3'!U10</f>
        <v>0</v>
      </c>
      <c r="I18" s="14">
        <f>'Приложение 3'!V10</f>
        <v>0</v>
      </c>
      <c r="J18" s="9">
        <f>J17+O17+P17</f>
        <v>0</v>
      </c>
      <c r="K18" s="9">
        <f>K17+P17+Q17</f>
        <v>0</v>
      </c>
      <c r="L18" s="9">
        <f>L17+Q17+R17</f>
        <v>0</v>
      </c>
      <c r="M18" s="14">
        <f>'Приложение 3'!V10</f>
        <v>0</v>
      </c>
    </row>
    <row r="19" spans="1:19" ht="15" x14ac:dyDescent="0.2">
      <c r="A19" s="105" t="s">
        <v>54</v>
      </c>
      <c r="B19" s="105" t="s">
        <v>48</v>
      </c>
      <c r="C19" s="8" t="s">
        <v>31</v>
      </c>
      <c r="D19" s="15">
        <f>D21+D22+D23+D24+D25</f>
        <v>17462.989999999998</v>
      </c>
      <c r="E19" s="15">
        <f>E21+E22+E23+E24+E25</f>
        <v>20455.549999999996</v>
      </c>
      <c r="F19" s="15">
        <f>F23+F22</f>
        <v>19832.240000000002</v>
      </c>
      <c r="G19" s="15">
        <f t="shared" ref="G19:H19" si="11">G21+G22+G23+G24+G25</f>
        <v>26980.82</v>
      </c>
      <c r="H19" s="15">
        <f t="shared" si="11"/>
        <v>31786.329999999998</v>
      </c>
      <c r="I19" s="54">
        <f>I21+I22+I23+I24</f>
        <v>27659.81</v>
      </c>
      <c r="J19" s="54">
        <f>'Приложение 2.'!N16+'Приложение 2.'!N18+'Приложение 2.'!N19+'Приложение 2.'!N22+'Приложение 2.'!N20+'Приложение 2.'!AC19+'Приложение 2.'!N17+'Приложение 2.'!N21</f>
        <v>31698.799999999996</v>
      </c>
      <c r="K19" s="54">
        <f>K22+K23</f>
        <v>31458.55</v>
      </c>
      <c r="L19" s="54">
        <f>L22+L23</f>
        <v>31458.55</v>
      </c>
      <c r="M19" s="9">
        <f>D19+E19+F19+G19+H19+I19+J19+K19+L19</f>
        <v>238793.63999999998</v>
      </c>
      <c r="N19" s="38">
        <f>M22+M23</f>
        <v>238793.63999999996</v>
      </c>
      <c r="O19" s="27"/>
      <c r="Q19" s="38"/>
    </row>
    <row r="20" spans="1:19" ht="15" x14ac:dyDescent="0.2">
      <c r="A20" s="105"/>
      <c r="B20" s="105"/>
      <c r="C20" s="8" t="s">
        <v>32</v>
      </c>
      <c r="D20" s="10"/>
      <c r="E20" s="10"/>
      <c r="F20" s="10"/>
      <c r="G20" s="10"/>
      <c r="H20" s="10"/>
      <c r="I20" s="55"/>
      <c r="J20" s="55"/>
      <c r="K20" s="55"/>
      <c r="L20" s="55"/>
      <c r="M20" s="9"/>
      <c r="N20" s="38"/>
      <c r="O20" s="38"/>
      <c r="P20" s="38"/>
      <c r="Q20" s="38"/>
      <c r="R20" s="38"/>
      <c r="S20" s="38"/>
    </row>
    <row r="21" spans="1:19" ht="15" x14ac:dyDescent="0.2">
      <c r="A21" s="105"/>
      <c r="B21" s="105"/>
      <c r="C21" s="8" t="s">
        <v>23</v>
      </c>
      <c r="D21" s="14">
        <f>'Приложение 3'!Q13</f>
        <v>0</v>
      </c>
      <c r="E21" s="14">
        <f>'Приложение 3'!R13</f>
        <v>0</v>
      </c>
      <c r="F21" s="14">
        <f>'Приложение 3'!S13</f>
        <v>0</v>
      </c>
      <c r="G21" s="14">
        <f>'Приложение 3'!T13</f>
        <v>0</v>
      </c>
      <c r="H21" s="14">
        <f>'Приложение 3'!U13</f>
        <v>0</v>
      </c>
      <c r="I21" s="56">
        <f>'Приложение 3'!V13</f>
        <v>0</v>
      </c>
      <c r="J21" s="56">
        <v>0</v>
      </c>
      <c r="K21" s="56">
        <v>0</v>
      </c>
      <c r="L21" s="56"/>
      <c r="M21" s="9">
        <f>D21+E21+F21</f>
        <v>0</v>
      </c>
      <c r="O21" s="38"/>
    </row>
    <row r="22" spans="1:19" ht="15" x14ac:dyDescent="0.2">
      <c r="A22" s="105"/>
      <c r="B22" s="105"/>
      <c r="C22" s="8" t="s">
        <v>33</v>
      </c>
      <c r="D22" s="33">
        <f>'Приложение 2.'!H21+'Приложение 2.'!H17</f>
        <v>880.5</v>
      </c>
      <c r="E22" s="33">
        <f>'Приложение 2.'!I21+'Приложение 2.'!I17</f>
        <v>999.35</v>
      </c>
      <c r="F22" s="33">
        <f>'Приложение 2.'!J21+'Приложение 2.'!J17</f>
        <v>847.9</v>
      </c>
      <c r="G22" s="33">
        <f>'Приложение 2.'!K21+'Приложение 2.'!K17+'Приложение 2.'!K23</f>
        <v>6660.1</v>
      </c>
      <c r="H22" s="33">
        <v>4600.54</v>
      </c>
      <c r="I22" s="33">
        <f>'Приложение 2.'!M21+'Приложение 2.'!M17</f>
        <v>1169.1000000000001</v>
      </c>
      <c r="J22" s="33">
        <f>'Приложение 2.'!N21+'Приложение 2.'!N17</f>
        <v>1208.5</v>
      </c>
      <c r="K22" s="33">
        <f>'Приложение 2.'!O21+'Приложение 2.'!O17</f>
        <v>1208.5</v>
      </c>
      <c r="L22" s="33">
        <f>'Приложение 2.'!P21+'Приложение 2.'!P17</f>
        <v>1208.5</v>
      </c>
      <c r="M22" s="9">
        <f>D22+E22+F22+G22+H22+I22+J22+K22+L22</f>
        <v>18782.989999999998</v>
      </c>
    </row>
    <row r="23" spans="1:19" ht="15" x14ac:dyDescent="0.2">
      <c r="A23" s="105"/>
      <c r="B23" s="105"/>
      <c r="C23" s="8" t="s">
        <v>25</v>
      </c>
      <c r="D23" s="15">
        <f>'Приложение 2.'!H16+'Приложение 2.'!H18+'Приложение 2.'!H19+'Приложение 2.'!H20+'Приложение 2.'!H22</f>
        <v>16582.489999999998</v>
      </c>
      <c r="E23" s="15">
        <f>'Приложение 2.'!I16+'Приложение 2.'!I18+'Приложение 2.'!I19+'Приложение 2.'!I20+'Приложение 2.'!I22</f>
        <v>19456.199999999997</v>
      </c>
      <c r="F23" s="15">
        <f>'Приложение 2.'!J16+'Приложение 2.'!J18+'Приложение 2.'!J19+'Приложение 2.'!J20+'Приложение 2.'!J22</f>
        <v>18984.34</v>
      </c>
      <c r="G23" s="15">
        <f>'Приложение 2.'!K16+'Приложение 2.'!K18+'Приложение 2.'!K19+'Приложение 2.'!K20+'Приложение 2.'!K22+'Приложение 2.'!K24</f>
        <v>20320.72</v>
      </c>
      <c r="H23" s="15">
        <f>'Приложение 2.'!L18+'Приложение 2.'!L19+'Приложение 2.'!L20+'Приложение 2.'!L22+'Приложение 2.'!L24</f>
        <v>27185.789999999997</v>
      </c>
      <c r="I23" s="54">
        <f>'Приложение 2.'!M16+'Приложение 2.'!M18+'Приложение 2.'!M19+'Приложение 2.'!M20+'Приложение 2.'!M22</f>
        <v>26490.710000000003</v>
      </c>
      <c r="J23" s="54">
        <f>'Приложение 2.'!N16+'Приложение 2.'!N18+'Приложение 2.'!N19+'Приложение 2.'!N20+'Приложение 2.'!N22</f>
        <v>30490.3</v>
      </c>
      <c r="K23" s="54">
        <f>'Приложение 2.'!O16+'Приложение 2.'!O18+'Приложение 2.'!O19+'Приложение 2.'!O20+'Приложение 2.'!O22</f>
        <v>30250.05</v>
      </c>
      <c r="L23" s="54">
        <f>'Приложение 2.'!P16+'Приложение 2.'!P18+'Приложение 2.'!P19+'Приложение 2.'!P20+'Приложение 2.'!P22</f>
        <v>30250.05</v>
      </c>
      <c r="M23" s="9">
        <f>D23+E23+F23+G23+H23+I23+J23+K23+L23</f>
        <v>220010.64999999997</v>
      </c>
    </row>
    <row r="24" spans="1:19" ht="30" x14ac:dyDescent="0.2">
      <c r="A24" s="105"/>
      <c r="B24" s="105"/>
      <c r="C24" s="8" t="s">
        <v>26</v>
      </c>
      <c r="D24" s="14">
        <f>'Приложение 3'!Q16</f>
        <v>0</v>
      </c>
      <c r="E24" s="14">
        <f>'Приложение 3'!R16</f>
        <v>0</v>
      </c>
      <c r="F24" s="14">
        <f>'Приложение 3'!S16</f>
        <v>0</v>
      </c>
      <c r="G24" s="14">
        <f>'Приложение 3'!T16</f>
        <v>0</v>
      </c>
      <c r="H24" s="14">
        <f>'Приложение 3'!U16</f>
        <v>0</v>
      </c>
      <c r="I24" s="14">
        <f>'Приложение 3'!V16</f>
        <v>0</v>
      </c>
      <c r="J24" s="14">
        <v>0</v>
      </c>
      <c r="K24" s="14">
        <v>0</v>
      </c>
      <c r="L24" s="9">
        <v>0</v>
      </c>
      <c r="M24" s="9">
        <f>D24+E24+F24</f>
        <v>0</v>
      </c>
    </row>
    <row r="25" spans="1:19" ht="15" x14ac:dyDescent="0.2">
      <c r="A25" s="109"/>
      <c r="B25" s="109"/>
      <c r="C25" s="13" t="s">
        <v>30</v>
      </c>
      <c r="D25" s="14">
        <f>'Приложение 3'!Q17</f>
        <v>0</v>
      </c>
      <c r="E25" s="14">
        <f>'Приложение 3'!R17</f>
        <v>0</v>
      </c>
      <c r="F25" s="14">
        <f>'Приложение 3'!S17</f>
        <v>0</v>
      </c>
      <c r="G25" s="14">
        <f>'Приложение 3'!T17</f>
        <v>0</v>
      </c>
      <c r="H25" s="14">
        <f>'Приложение 3'!U17</f>
        <v>0</v>
      </c>
      <c r="I25" s="14">
        <f>'Приложение 3'!V17</f>
        <v>0</v>
      </c>
      <c r="J25" s="14">
        <v>0</v>
      </c>
      <c r="K25" s="14">
        <v>0</v>
      </c>
      <c r="L25" s="9">
        <v>0</v>
      </c>
      <c r="M25" s="9">
        <f>D25+E25+F25</f>
        <v>0</v>
      </c>
    </row>
    <row r="26" spans="1:19" ht="15" x14ac:dyDescent="0.2">
      <c r="A26" s="105" t="s">
        <v>55</v>
      </c>
      <c r="B26" s="105" t="s">
        <v>37</v>
      </c>
      <c r="C26" s="8" t="s">
        <v>31</v>
      </c>
      <c r="D26" s="12">
        <f t="shared" ref="D26" si="12">D28+D29+D30+D31+D32</f>
        <v>115.46</v>
      </c>
      <c r="E26" s="12">
        <f t="shared" ref="E26:F26" si="13">E28+E29+E30+E31+E32</f>
        <v>115.46</v>
      </c>
      <c r="F26" s="12">
        <f t="shared" si="13"/>
        <v>115.46</v>
      </c>
      <c r="G26" s="12">
        <f t="shared" ref="G26:L26" si="14">G28+G29+G30+G31+G32</f>
        <v>115.46</v>
      </c>
      <c r="H26" s="12">
        <f t="shared" si="14"/>
        <v>115.46</v>
      </c>
      <c r="I26" s="12">
        <f t="shared" si="14"/>
        <v>115.46</v>
      </c>
      <c r="J26" s="12">
        <f t="shared" si="14"/>
        <v>115.46</v>
      </c>
      <c r="K26" s="12">
        <f t="shared" si="14"/>
        <v>115.46</v>
      </c>
      <c r="L26" s="12">
        <f t="shared" si="14"/>
        <v>115.46</v>
      </c>
      <c r="M26" s="9">
        <f>D26+E26+F26+G26+H26+I26+J26+K26+L26</f>
        <v>1039.1400000000001</v>
      </c>
    </row>
    <row r="27" spans="1:19" ht="15" x14ac:dyDescent="0.2">
      <c r="A27" s="105"/>
      <c r="B27" s="105"/>
      <c r="C27" s="8" t="s">
        <v>32</v>
      </c>
      <c r="D27" s="10"/>
      <c r="E27" s="10"/>
      <c r="F27" s="10"/>
      <c r="G27" s="10"/>
      <c r="H27" s="10"/>
      <c r="I27" s="10"/>
      <c r="J27" s="10"/>
      <c r="K27" s="10"/>
      <c r="L27" s="10"/>
      <c r="M27" s="9"/>
    </row>
    <row r="28" spans="1:19" ht="15" x14ac:dyDescent="0.2">
      <c r="A28" s="105"/>
      <c r="B28" s="105"/>
      <c r="C28" s="8" t="s">
        <v>23</v>
      </c>
      <c r="D28" s="9">
        <f>'Приложение 3'!Q20</f>
        <v>0</v>
      </c>
      <c r="E28" s="9">
        <f>'Приложение 3'!R20</f>
        <v>0</v>
      </c>
      <c r="F28" s="9">
        <f>'Приложение 3'!S20</f>
        <v>0</v>
      </c>
      <c r="G28" s="9">
        <f>'Приложение 3'!T20</f>
        <v>0</v>
      </c>
      <c r="H28" s="9">
        <f>'Приложение 3'!U20</f>
        <v>0</v>
      </c>
      <c r="I28" s="9">
        <f>'Приложение 3'!V20</f>
        <v>0</v>
      </c>
      <c r="J28" s="9">
        <f>J27+O27+P27</f>
        <v>0</v>
      </c>
      <c r="K28" s="9">
        <f>K27+P27+Q27</f>
        <v>0</v>
      </c>
      <c r="L28" s="9">
        <v>0</v>
      </c>
      <c r="M28" s="9">
        <f>D28+E28+F28</f>
        <v>0</v>
      </c>
    </row>
    <row r="29" spans="1:19" ht="15" x14ac:dyDescent="0.2">
      <c r="A29" s="105"/>
      <c r="B29" s="105"/>
      <c r="C29" s="8" t="s">
        <v>33</v>
      </c>
      <c r="D29" s="9">
        <f>'Приложение 3'!Q21</f>
        <v>0</v>
      </c>
      <c r="E29" s="9">
        <f>'Приложение 3'!R21</f>
        <v>0</v>
      </c>
      <c r="F29" s="9">
        <f>'Приложение 3'!S21</f>
        <v>0</v>
      </c>
      <c r="G29" s="9">
        <f>'Приложение 3'!T21</f>
        <v>0</v>
      </c>
      <c r="H29" s="9">
        <f>'Приложение 3'!U21</f>
        <v>0</v>
      </c>
      <c r="I29" s="9">
        <f>'Приложение 3'!V21</f>
        <v>0</v>
      </c>
      <c r="J29" s="9">
        <f>J28+O28+P28</f>
        <v>0</v>
      </c>
      <c r="K29" s="9">
        <f>K28+P28+Q28</f>
        <v>0</v>
      </c>
      <c r="L29" s="9">
        <v>0</v>
      </c>
      <c r="M29" s="9">
        <f>D29+E29+F29</f>
        <v>0</v>
      </c>
    </row>
    <row r="30" spans="1:19" ht="15" x14ac:dyDescent="0.2">
      <c r="A30" s="105"/>
      <c r="B30" s="105"/>
      <c r="C30" s="8" t="s">
        <v>25</v>
      </c>
      <c r="D30" s="15">
        <f>'Приложение 2.'!H25</f>
        <v>115.46</v>
      </c>
      <c r="E30" s="15">
        <f>'Приложение 2.'!I25</f>
        <v>115.46</v>
      </c>
      <c r="F30" s="15">
        <f>'Приложение 2.'!J25</f>
        <v>115.46</v>
      </c>
      <c r="G30" s="15">
        <f>'Приложение 2.'!K25</f>
        <v>115.46</v>
      </c>
      <c r="H30" s="15">
        <f>'Приложение 2.'!L25</f>
        <v>115.46</v>
      </c>
      <c r="I30" s="15">
        <f>'Приложение 2.'!M25</f>
        <v>115.46</v>
      </c>
      <c r="J30" s="15">
        <f>'Приложение 2.'!N25</f>
        <v>115.46</v>
      </c>
      <c r="K30" s="15">
        <f>'Приложение 2.'!O25</f>
        <v>115.46</v>
      </c>
      <c r="L30" s="15">
        <f>'Приложение 2.'!P25</f>
        <v>115.46</v>
      </c>
      <c r="M30" s="9">
        <f>D30+E30+F30+G30+H30+I30+J30+K30+L30</f>
        <v>1039.1400000000001</v>
      </c>
    </row>
    <row r="31" spans="1:19" ht="30" x14ac:dyDescent="0.2">
      <c r="A31" s="105"/>
      <c r="B31" s="105"/>
      <c r="C31" s="8" t="s">
        <v>26</v>
      </c>
      <c r="D31" s="9">
        <f>'Приложение 3'!Q23</f>
        <v>0</v>
      </c>
      <c r="E31" s="9">
        <f>'Приложение 3'!R23</f>
        <v>0</v>
      </c>
      <c r="F31" s="9">
        <f>'Приложение 3'!S23</f>
        <v>0</v>
      </c>
      <c r="G31" s="9">
        <f>'Приложение 3'!T23</f>
        <v>0</v>
      </c>
      <c r="H31" s="9">
        <f>'Приложение 3'!U23</f>
        <v>0</v>
      </c>
      <c r="I31" s="9">
        <f>'Приложение 3'!V23</f>
        <v>0</v>
      </c>
      <c r="J31" s="9">
        <f>'Приложение 3'!W23</f>
        <v>0</v>
      </c>
      <c r="K31" s="9">
        <f>'Приложение 3'!X23</f>
        <v>0</v>
      </c>
      <c r="L31" s="9">
        <v>0</v>
      </c>
      <c r="M31" s="9">
        <f>D31+E31+F31</f>
        <v>0</v>
      </c>
    </row>
    <row r="32" spans="1:19" ht="15" x14ac:dyDescent="0.2">
      <c r="A32" s="105"/>
      <c r="B32" s="105"/>
      <c r="C32" s="8" t="s">
        <v>30</v>
      </c>
      <c r="D32" s="9">
        <f>'Приложение 3'!Q24</f>
        <v>0</v>
      </c>
      <c r="E32" s="9">
        <f>'Приложение 3'!R24</f>
        <v>0</v>
      </c>
      <c r="F32" s="9">
        <f>'Приложение 3'!S24</f>
        <v>0</v>
      </c>
      <c r="G32" s="9">
        <f>'Приложение 3'!T24</f>
        <v>0</v>
      </c>
      <c r="H32" s="9">
        <f>'Приложение 3'!U24</f>
        <v>0</v>
      </c>
      <c r="I32" s="9">
        <f>'Приложение 3'!V24</f>
        <v>0</v>
      </c>
      <c r="J32" s="9">
        <f>'Приложение 3'!W24</f>
        <v>0</v>
      </c>
      <c r="K32" s="9">
        <f>'Приложение 3'!X24</f>
        <v>0</v>
      </c>
      <c r="L32" s="9">
        <v>0</v>
      </c>
      <c r="M32" s="9">
        <f>D32+E32+F32</f>
        <v>0</v>
      </c>
    </row>
    <row r="33" spans="1:13" ht="15" customHeight="1" x14ac:dyDescent="0.2">
      <c r="A33" s="105" t="s">
        <v>52</v>
      </c>
      <c r="B33" s="105" t="s">
        <v>73</v>
      </c>
      <c r="C33" s="21" t="s">
        <v>31</v>
      </c>
      <c r="D33" s="12">
        <f>D35+D36+D37+D38+D39</f>
        <v>80.459999999999994</v>
      </c>
      <c r="E33" s="12">
        <f t="shared" ref="E33:F33" si="15">E35+E36+E37+E38+E39</f>
        <v>80.459999999999994</v>
      </c>
      <c r="F33" s="12">
        <f t="shared" si="15"/>
        <v>80.459999999999994</v>
      </c>
      <c r="G33" s="12">
        <f t="shared" ref="G33" si="16">G35+G36+G37+G38+G39</f>
        <v>80.459999999999994</v>
      </c>
      <c r="H33" s="12">
        <f>H35+H36+H37+H38+H39</f>
        <v>80.459999999999994</v>
      </c>
      <c r="I33" s="12">
        <f>I35+I36+I37+I38+I39</f>
        <v>80.459999999999994</v>
      </c>
      <c r="J33" s="12">
        <f>J35+J36+J37+J38+J39</f>
        <v>80.459999999999994</v>
      </c>
      <c r="K33" s="12">
        <f>K35+K36+K37+K38+K39</f>
        <v>80.459999999999994</v>
      </c>
      <c r="L33" s="12">
        <f>L35+L36+L37+L38+L39</f>
        <v>80.459999999999994</v>
      </c>
      <c r="M33" s="9">
        <f>'Приложение 2.'!Q29</f>
        <v>724.14</v>
      </c>
    </row>
    <row r="34" spans="1:13" ht="15" x14ac:dyDescent="0.2">
      <c r="A34" s="105"/>
      <c r="B34" s="105"/>
      <c r="C34" s="21" t="s">
        <v>32</v>
      </c>
      <c r="D34" s="10"/>
      <c r="E34" s="10"/>
      <c r="F34" s="10"/>
      <c r="G34" s="10"/>
      <c r="H34" s="10"/>
      <c r="I34" s="10"/>
      <c r="J34" s="10"/>
      <c r="K34" s="10"/>
      <c r="L34" s="10"/>
      <c r="M34" s="9"/>
    </row>
    <row r="35" spans="1:13" ht="15" x14ac:dyDescent="0.2">
      <c r="A35" s="105"/>
      <c r="B35" s="105"/>
      <c r="C35" s="21" t="s">
        <v>23</v>
      </c>
      <c r="D35" s="9">
        <f>'Приложение 3'!Q27</f>
        <v>0</v>
      </c>
      <c r="E35" s="9">
        <f>'Приложение 3'!R27</f>
        <v>0</v>
      </c>
      <c r="F35" s="9">
        <f>'Приложение 3'!S27</f>
        <v>0</v>
      </c>
      <c r="G35" s="9">
        <f>'Приложение 3'!T27</f>
        <v>0</v>
      </c>
      <c r="H35" s="9">
        <f>'Приложение 3'!U27</f>
        <v>0</v>
      </c>
      <c r="I35" s="9">
        <f>'Приложение 3'!V27</f>
        <v>0</v>
      </c>
      <c r="J35" s="9">
        <f>J34+O34+P34</f>
        <v>0</v>
      </c>
      <c r="K35" s="9">
        <f>K34+P34+Q34</f>
        <v>0</v>
      </c>
      <c r="L35" s="9">
        <v>0</v>
      </c>
      <c r="M35" s="9">
        <f>D35+E35+F35</f>
        <v>0</v>
      </c>
    </row>
    <row r="36" spans="1:13" ht="15" x14ac:dyDescent="0.2">
      <c r="A36" s="105"/>
      <c r="B36" s="105"/>
      <c r="C36" s="21" t="s">
        <v>33</v>
      </c>
      <c r="D36" s="9">
        <f>'Приложение 3'!Q28</f>
        <v>0</v>
      </c>
      <c r="E36" s="9">
        <f>'Приложение 3'!R28</f>
        <v>0</v>
      </c>
      <c r="F36" s="9">
        <f>'Приложение 3'!S28</f>
        <v>0</v>
      </c>
      <c r="G36" s="9">
        <f>'Приложение 3'!T28</f>
        <v>0</v>
      </c>
      <c r="H36" s="9">
        <f>'Приложение 3'!U28</f>
        <v>0</v>
      </c>
      <c r="I36" s="9">
        <f>'Приложение 3'!V28</f>
        <v>0</v>
      </c>
      <c r="J36" s="9">
        <f>J35+O35+P35</f>
        <v>0</v>
      </c>
      <c r="K36" s="9">
        <f>K35+P35+Q35</f>
        <v>0</v>
      </c>
      <c r="L36" s="9">
        <v>0</v>
      </c>
      <c r="M36" s="9">
        <f>D36+E36+F36</f>
        <v>0</v>
      </c>
    </row>
    <row r="37" spans="1:13" ht="15" x14ac:dyDescent="0.2">
      <c r="A37" s="105"/>
      <c r="B37" s="105"/>
      <c r="C37" s="21" t="s">
        <v>25</v>
      </c>
      <c r="D37" s="15">
        <f>'Приложение 2.'!H29</f>
        <v>80.459999999999994</v>
      </c>
      <c r="E37" s="15">
        <f>'Приложение 2.'!I29</f>
        <v>80.459999999999994</v>
      </c>
      <c r="F37" s="15">
        <f>'Приложение 2.'!J29</f>
        <v>80.459999999999994</v>
      </c>
      <c r="G37" s="15">
        <f>'Приложение 2.'!K29</f>
        <v>80.459999999999994</v>
      </c>
      <c r="H37" s="15">
        <f>'Приложение 2.'!L29</f>
        <v>80.459999999999994</v>
      </c>
      <c r="I37" s="15">
        <f>'Приложение 2.'!M29</f>
        <v>80.459999999999994</v>
      </c>
      <c r="J37" s="15">
        <f>'Приложение 2.'!N29</f>
        <v>80.459999999999994</v>
      </c>
      <c r="K37" s="15">
        <f>'Приложение 2.'!O29</f>
        <v>80.459999999999994</v>
      </c>
      <c r="L37" s="15">
        <f>'Приложение 2.'!P29</f>
        <v>80.459999999999994</v>
      </c>
      <c r="M37" s="9">
        <f>D37+E37+F37+G37+H37+I37+J37+K37+L37</f>
        <v>724.14</v>
      </c>
    </row>
    <row r="38" spans="1:13" ht="30" x14ac:dyDescent="0.2">
      <c r="A38" s="105"/>
      <c r="B38" s="105"/>
      <c r="C38" s="21" t="s">
        <v>26</v>
      </c>
      <c r="D38" s="9">
        <f>'Приложение 3'!Q30</f>
        <v>0</v>
      </c>
      <c r="E38" s="9">
        <f>'Приложение 3'!R30</f>
        <v>0</v>
      </c>
      <c r="F38" s="9">
        <f>'Приложение 3'!S30</f>
        <v>0</v>
      </c>
      <c r="G38" s="9">
        <f>'Приложение 3'!T30</f>
        <v>0</v>
      </c>
      <c r="H38" s="9">
        <f>'Приложение 3'!U30</f>
        <v>0</v>
      </c>
      <c r="I38" s="9">
        <f>'Приложение 3'!V30</f>
        <v>0</v>
      </c>
      <c r="J38" s="9">
        <f>'Приложение 3'!W30</f>
        <v>0</v>
      </c>
      <c r="K38" s="9">
        <f>'Приложение 3'!X30</f>
        <v>0</v>
      </c>
      <c r="L38" s="9">
        <v>0</v>
      </c>
      <c r="M38" s="9">
        <f>D38+E38+F38</f>
        <v>0</v>
      </c>
    </row>
    <row r="39" spans="1:13" ht="15" x14ac:dyDescent="0.2">
      <c r="A39" s="105"/>
      <c r="B39" s="105"/>
      <c r="C39" s="21" t="s">
        <v>30</v>
      </c>
      <c r="D39" s="9">
        <f>'Приложение 3'!Q31</f>
        <v>0</v>
      </c>
      <c r="E39" s="9">
        <f>'Приложение 3'!R31</f>
        <v>0</v>
      </c>
      <c r="F39" s="9">
        <f>'Приложение 3'!S31</f>
        <v>0</v>
      </c>
      <c r="G39" s="9">
        <f>'Приложение 3'!T31</f>
        <v>0</v>
      </c>
      <c r="H39" s="9">
        <f>'Приложение 3'!U31</f>
        <v>0</v>
      </c>
      <c r="I39" s="9">
        <f>'Приложение 3'!V31</f>
        <v>0</v>
      </c>
      <c r="J39" s="9">
        <f>'Приложение 3'!W31</f>
        <v>0</v>
      </c>
      <c r="K39" s="9">
        <f>'Приложение 3'!X31</f>
        <v>0</v>
      </c>
      <c r="L39" s="9">
        <v>0</v>
      </c>
      <c r="M39" s="9">
        <f>D39+E39+F39</f>
        <v>0</v>
      </c>
    </row>
    <row r="40" spans="1:13" ht="15" x14ac:dyDescent="0.2">
      <c r="A40" s="105" t="s">
        <v>53</v>
      </c>
      <c r="B40" s="105" t="s">
        <v>75</v>
      </c>
      <c r="C40" s="30" t="s">
        <v>31</v>
      </c>
      <c r="D40" s="9">
        <f>'Приложение 3'!Q32</f>
        <v>0</v>
      </c>
      <c r="E40" s="9">
        <f>'Приложение 3'!R32</f>
        <v>0</v>
      </c>
      <c r="F40" s="9">
        <f>'Приложение 2.'!J32</f>
        <v>0</v>
      </c>
      <c r="G40" s="9">
        <f>'Приложение 3'!T32</f>
        <v>0</v>
      </c>
      <c r="H40" s="9">
        <f>'Приложение 3'!U32</f>
        <v>0</v>
      </c>
      <c r="I40" s="9">
        <f>'Приложение 3'!V32</f>
        <v>0</v>
      </c>
      <c r="J40" s="9">
        <f>'Приложение 3'!W32</f>
        <v>0</v>
      </c>
      <c r="K40" s="9">
        <f>'Приложение 3'!X32</f>
        <v>0</v>
      </c>
      <c r="L40" s="9">
        <v>0</v>
      </c>
      <c r="M40" s="9">
        <f>D40+E40+F40</f>
        <v>0</v>
      </c>
    </row>
    <row r="41" spans="1:13" ht="15" x14ac:dyDescent="0.2">
      <c r="A41" s="105"/>
      <c r="B41" s="105"/>
      <c r="C41" s="30" t="s">
        <v>32</v>
      </c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15" x14ac:dyDescent="0.2">
      <c r="A42" s="105"/>
      <c r="B42" s="105"/>
      <c r="C42" s="30" t="s">
        <v>23</v>
      </c>
      <c r="D42" s="9">
        <f>'Приложение 3'!Q34</f>
        <v>0</v>
      </c>
      <c r="E42" s="9">
        <f>'Приложение 3'!R34</f>
        <v>0</v>
      </c>
      <c r="F42" s="9">
        <f>'Приложение 3'!S34</f>
        <v>0</v>
      </c>
      <c r="G42" s="9">
        <f>'Приложение 3'!T34</f>
        <v>0</v>
      </c>
      <c r="H42" s="9">
        <f>'Приложение 3'!U34</f>
        <v>0</v>
      </c>
      <c r="I42" s="9">
        <f>'Приложение 3'!V34</f>
        <v>0</v>
      </c>
      <c r="J42" s="9">
        <f>'Приложение 3'!W34</f>
        <v>0</v>
      </c>
      <c r="K42" s="9">
        <f>'Приложение 3'!X34</f>
        <v>0</v>
      </c>
      <c r="L42" s="9">
        <v>0</v>
      </c>
      <c r="M42" s="9">
        <f>D42+E42+F42</f>
        <v>0</v>
      </c>
    </row>
    <row r="43" spans="1:13" ht="15" x14ac:dyDescent="0.2">
      <c r="A43" s="105"/>
      <c r="B43" s="105"/>
      <c r="C43" s="30" t="s">
        <v>33</v>
      </c>
      <c r="D43" s="9">
        <f>'Приложение 3'!Q35</f>
        <v>0</v>
      </c>
      <c r="E43" s="9">
        <f>'Приложение 3'!R35</f>
        <v>0</v>
      </c>
      <c r="F43" s="9">
        <f>'Приложение 3'!S35</f>
        <v>0</v>
      </c>
      <c r="G43" s="9">
        <f>'Приложение 3'!T35</f>
        <v>0</v>
      </c>
      <c r="H43" s="9">
        <f>'Приложение 3'!U35</f>
        <v>0</v>
      </c>
      <c r="I43" s="9">
        <f>'Приложение 3'!V35</f>
        <v>0</v>
      </c>
      <c r="J43" s="9">
        <f>'Приложение 3'!W35</f>
        <v>0</v>
      </c>
      <c r="K43" s="9">
        <f>'Приложение 3'!X35</f>
        <v>0</v>
      </c>
      <c r="L43" s="9">
        <v>0</v>
      </c>
      <c r="M43" s="9">
        <f>D43+E43+F43</f>
        <v>0</v>
      </c>
    </row>
    <row r="44" spans="1:13" ht="15" x14ac:dyDescent="0.2">
      <c r="A44" s="105"/>
      <c r="B44" s="105"/>
      <c r="C44" s="30" t="s">
        <v>25</v>
      </c>
      <c r="D44" s="9">
        <f>'Приложение 3'!Q36</f>
        <v>0</v>
      </c>
      <c r="E44" s="9">
        <f>'Приложение 3'!R36</f>
        <v>0</v>
      </c>
      <c r="F44" s="9">
        <v>0</v>
      </c>
      <c r="G44" s="9">
        <f>'Приложение 3'!T36</f>
        <v>0</v>
      </c>
      <c r="H44" s="9">
        <f>'Приложение 3'!U36</f>
        <v>0</v>
      </c>
      <c r="I44" s="9">
        <f>'Приложение 3'!V36</f>
        <v>0</v>
      </c>
      <c r="J44" s="9">
        <f>'Приложение 3'!W36</f>
        <v>0</v>
      </c>
      <c r="K44" s="9">
        <f>'Приложение 3'!X36</f>
        <v>0</v>
      </c>
      <c r="L44" s="9">
        <v>0</v>
      </c>
      <c r="M44" s="9">
        <f>D44+E44+F44</f>
        <v>0</v>
      </c>
    </row>
    <row r="45" spans="1:13" ht="30" x14ac:dyDescent="0.2">
      <c r="A45" s="105"/>
      <c r="B45" s="105"/>
      <c r="C45" s="30" t="s">
        <v>26</v>
      </c>
      <c r="D45" s="9">
        <f>'Приложение 3'!Q37</f>
        <v>0</v>
      </c>
      <c r="E45" s="9">
        <f>'Приложение 3'!R37</f>
        <v>0</v>
      </c>
      <c r="F45" s="9">
        <f>'Приложение 3'!S37</f>
        <v>0</v>
      </c>
      <c r="G45" s="9">
        <f>'Приложение 3'!T37</f>
        <v>0</v>
      </c>
      <c r="H45" s="9">
        <f>'Приложение 3'!U37</f>
        <v>0</v>
      </c>
      <c r="I45" s="9">
        <f>'Приложение 3'!V37</f>
        <v>0</v>
      </c>
      <c r="J45" s="9">
        <f>'Приложение 3'!W37</f>
        <v>0</v>
      </c>
      <c r="K45" s="9">
        <f>'Приложение 3'!X37</f>
        <v>0</v>
      </c>
      <c r="L45" s="9">
        <v>0</v>
      </c>
      <c r="M45" s="9">
        <f>D45+E45+F45</f>
        <v>0</v>
      </c>
    </row>
    <row r="46" spans="1:13" ht="15" x14ac:dyDescent="0.2">
      <c r="A46" s="105"/>
      <c r="B46" s="105"/>
      <c r="C46" s="30" t="s">
        <v>30</v>
      </c>
      <c r="D46" s="9">
        <f>'Приложение 3'!Q38</f>
        <v>0</v>
      </c>
      <c r="E46" s="9">
        <f>'Приложение 3'!R38</f>
        <v>0</v>
      </c>
      <c r="F46" s="9">
        <f>'Приложение 3'!S38</f>
        <v>0</v>
      </c>
      <c r="G46" s="9">
        <f>'Приложение 3'!T38</f>
        <v>0</v>
      </c>
      <c r="H46" s="9">
        <f>'Приложение 3'!U38</f>
        <v>0</v>
      </c>
      <c r="I46" s="9">
        <f>'Приложение 3'!V38</f>
        <v>0</v>
      </c>
      <c r="J46" s="9">
        <f>'Приложение 3'!W38</f>
        <v>0</v>
      </c>
      <c r="K46" s="9">
        <f>'Приложение 3'!X38</f>
        <v>0</v>
      </c>
      <c r="L46" s="9">
        <v>0</v>
      </c>
      <c r="M46" s="9">
        <f>D46+E46+F46</f>
        <v>0</v>
      </c>
    </row>
    <row r="47" spans="1:13" ht="15" x14ac:dyDescent="0.2">
      <c r="A47" s="105" t="s">
        <v>57</v>
      </c>
      <c r="B47" s="109" t="s">
        <v>58</v>
      </c>
      <c r="C47" s="52" t="s">
        <v>21</v>
      </c>
      <c r="D47" s="33">
        <f>D49+D50+D51+D52+D53</f>
        <v>0</v>
      </c>
      <c r="E47" s="33">
        <f t="shared" ref="E47:I47" si="17">E49+E50+E51+E52+E53</f>
        <v>0</v>
      </c>
      <c r="F47" s="33">
        <f t="shared" si="17"/>
        <v>471.03</v>
      </c>
      <c r="G47" s="33">
        <f t="shared" si="17"/>
        <v>471.03</v>
      </c>
      <c r="H47" s="33">
        <f t="shared" si="17"/>
        <v>471.03</v>
      </c>
      <c r="I47" s="33">
        <f t="shared" si="17"/>
        <v>471.03</v>
      </c>
      <c r="J47" s="33">
        <v>471.03</v>
      </c>
      <c r="K47" s="33">
        <f>K51</f>
        <v>471.03</v>
      </c>
      <c r="L47" s="33">
        <f>L51</f>
        <v>471.03</v>
      </c>
      <c r="M47" s="33">
        <f>F47+G47+H47+I47+J47+K47+L47</f>
        <v>3297.2099999999991</v>
      </c>
    </row>
    <row r="48" spans="1:13" ht="15" x14ac:dyDescent="0.2">
      <c r="A48" s="105"/>
      <c r="B48" s="110"/>
      <c r="C48" s="52" t="s">
        <v>22</v>
      </c>
      <c r="D48" s="10"/>
      <c r="E48" s="10"/>
      <c r="F48" s="10"/>
      <c r="G48" s="10"/>
      <c r="H48" s="10"/>
      <c r="I48" s="10"/>
      <c r="J48" s="10"/>
      <c r="K48" s="10"/>
      <c r="L48" s="10"/>
      <c r="M48" s="9"/>
    </row>
    <row r="49" spans="1:13" ht="15" x14ac:dyDescent="0.2">
      <c r="A49" s="105"/>
      <c r="B49" s="110"/>
      <c r="C49" s="52" t="s">
        <v>23</v>
      </c>
      <c r="D49" s="11">
        <f t="shared" ref="D49:M49" si="18">D63+D70+D77</f>
        <v>0</v>
      </c>
      <c r="E49" s="11">
        <f t="shared" si="18"/>
        <v>0</v>
      </c>
      <c r="F49" s="11">
        <f t="shared" si="18"/>
        <v>0</v>
      </c>
      <c r="G49" s="11">
        <f t="shared" si="18"/>
        <v>0</v>
      </c>
      <c r="H49" s="11">
        <f t="shared" si="18"/>
        <v>0</v>
      </c>
      <c r="I49" s="11">
        <f t="shared" si="18"/>
        <v>0</v>
      </c>
      <c r="J49" s="9">
        <f>J48+O48+P48</f>
        <v>0</v>
      </c>
      <c r="K49" s="9">
        <f>K48+P48+Q48</f>
        <v>0</v>
      </c>
      <c r="L49" s="9">
        <v>0</v>
      </c>
      <c r="M49" s="11">
        <f t="shared" si="18"/>
        <v>0</v>
      </c>
    </row>
    <row r="50" spans="1:13" ht="15" x14ac:dyDescent="0.2">
      <c r="A50" s="105"/>
      <c r="B50" s="110"/>
      <c r="C50" s="52" t="s">
        <v>24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9">
        <f>J49+O49+P49</f>
        <v>0</v>
      </c>
      <c r="K50" s="9">
        <f>K49+P49+Q49</f>
        <v>0</v>
      </c>
      <c r="L50" s="9">
        <v>0</v>
      </c>
      <c r="M50" s="11">
        <v>0</v>
      </c>
    </row>
    <row r="51" spans="1:13" ht="15" x14ac:dyDescent="0.2">
      <c r="A51" s="105"/>
      <c r="B51" s="110"/>
      <c r="C51" s="52" t="s">
        <v>25</v>
      </c>
      <c r="D51" s="33">
        <f>'Приложение 2.'!H49</f>
        <v>0</v>
      </c>
      <c r="E51" s="33">
        <f>'Приложение 2.'!I49</f>
        <v>0</v>
      </c>
      <c r="F51" s="33">
        <v>471.03</v>
      </c>
      <c r="G51" s="33">
        <v>471.03</v>
      </c>
      <c r="H51" s="33">
        <v>471.03</v>
      </c>
      <c r="I51" s="33">
        <v>471.03</v>
      </c>
      <c r="J51" s="33">
        <v>471.03</v>
      </c>
      <c r="K51" s="33">
        <v>471.03</v>
      </c>
      <c r="L51" s="33">
        <v>471.03</v>
      </c>
      <c r="M51" s="33">
        <f>F51+G51+H51+I51+J51+K51+L51</f>
        <v>3297.2099999999991</v>
      </c>
    </row>
    <row r="52" spans="1:13" ht="30" x14ac:dyDescent="0.2">
      <c r="A52" s="105"/>
      <c r="B52" s="110"/>
      <c r="C52" s="52" t="s">
        <v>26</v>
      </c>
      <c r="D52" s="11">
        <f t="shared" ref="D52:M52" si="19">D66+D73+D80</f>
        <v>0</v>
      </c>
      <c r="E52" s="11">
        <f t="shared" si="19"/>
        <v>0</v>
      </c>
      <c r="F52" s="11">
        <f t="shared" si="19"/>
        <v>0</v>
      </c>
      <c r="G52" s="11">
        <f t="shared" si="19"/>
        <v>0</v>
      </c>
      <c r="H52" s="11">
        <f t="shared" si="19"/>
        <v>0</v>
      </c>
      <c r="I52" s="11">
        <f t="shared" si="19"/>
        <v>0</v>
      </c>
      <c r="J52" s="9">
        <v>0</v>
      </c>
      <c r="K52" s="9">
        <v>0</v>
      </c>
      <c r="L52" s="9">
        <v>0</v>
      </c>
      <c r="M52" s="11">
        <f t="shared" si="19"/>
        <v>0</v>
      </c>
    </row>
    <row r="53" spans="1:13" ht="15" x14ac:dyDescent="0.2">
      <c r="A53" s="105"/>
      <c r="B53" s="111"/>
      <c r="C53" s="52" t="s">
        <v>27</v>
      </c>
      <c r="D53" s="11">
        <f t="shared" ref="D53:M53" si="20">D67+D74+D81</f>
        <v>0</v>
      </c>
      <c r="E53" s="11">
        <f t="shared" si="20"/>
        <v>0</v>
      </c>
      <c r="F53" s="11">
        <f t="shared" si="20"/>
        <v>0</v>
      </c>
      <c r="G53" s="11">
        <f t="shared" si="20"/>
        <v>0</v>
      </c>
      <c r="H53" s="11">
        <f t="shared" si="20"/>
        <v>0</v>
      </c>
      <c r="I53" s="11">
        <f t="shared" si="20"/>
        <v>0</v>
      </c>
      <c r="J53" s="9">
        <f>J52+O52+P52</f>
        <v>0</v>
      </c>
      <c r="K53" s="9">
        <f>K52+P52+Q52</f>
        <v>0</v>
      </c>
      <c r="L53" s="9">
        <v>0</v>
      </c>
      <c r="M53" s="11">
        <f t="shared" si="20"/>
        <v>0</v>
      </c>
    </row>
  </sheetData>
  <mergeCells count="20">
    <mergeCell ref="D1:M1"/>
    <mergeCell ref="A26:A32"/>
    <mergeCell ref="B26:B32"/>
    <mergeCell ref="A5:A11"/>
    <mergeCell ref="B5:B11"/>
    <mergeCell ref="A12:A18"/>
    <mergeCell ref="B12:B18"/>
    <mergeCell ref="A19:A25"/>
    <mergeCell ref="B19:B25"/>
    <mergeCell ref="A3:A4"/>
    <mergeCell ref="B3:B4"/>
    <mergeCell ref="C3:C4"/>
    <mergeCell ref="D3:M3"/>
    <mergeCell ref="B33:B39"/>
    <mergeCell ref="A2:M2"/>
    <mergeCell ref="A40:A46"/>
    <mergeCell ref="B40:B46"/>
    <mergeCell ref="A47:A53"/>
    <mergeCell ref="B47:B53"/>
    <mergeCell ref="A33:A39"/>
  </mergeCells>
  <pageMargins left="0.78740157480314965" right="0.39370078740157483" top="0.59055118110236227" bottom="0.59055118110236227" header="0.31496062992125984" footer="0.31496062992125984"/>
  <pageSetup paperSize="9" scale="50" orientation="landscape" r:id="rId1"/>
  <colBreaks count="1" manualBreakCount="1">
    <brk id="13" max="2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2.</vt:lpstr>
      <vt:lpstr>Приложение 3</vt:lpstr>
      <vt:lpstr>Лист3</vt:lpstr>
      <vt:lpstr>'Приложение 2.'!Область_печати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2025-04-14T09:47:02Z</dcterms:modified>
</cp:coreProperties>
</file>